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5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rive\Data\Moonstone\Compliance\FSB Data\"/>
    </mc:Choice>
  </mc:AlternateContent>
  <xr:revisionPtr revIDLastSave="0" documentId="13_ncr:1_{C19E0640-3F56-4BAE-939A-0CC36DA5AD11}" xr6:coauthVersionLast="47" xr6:coauthVersionMax="47" xr10:uidLastSave="{00000000-0000-0000-0000-000000000000}"/>
  <bookViews>
    <workbookView xWindow="-98" yWindow="-98" windowWidth="21795" windowHeight="12975" firstSheet="9" activeTab="18" xr2:uid="{00000000-000D-0000-FFFF-FFFF00000000}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  <sheet name="2020" sheetId="14" r:id="rId14"/>
    <sheet name="2021 " sheetId="16" r:id="rId15"/>
    <sheet name="2022" sheetId="17" r:id="rId16"/>
    <sheet name="2023" sheetId="18" r:id="rId17"/>
    <sheet name="2024" sheetId="19" r:id="rId18"/>
    <sheet name="2025" sheetId="20" r:id="rId19"/>
    <sheet name="2021" sheetId="15" state="hidden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9" l="1"/>
  <c r="C47" i="19" s="1"/>
  <c r="B53" i="19"/>
  <c r="B33" i="19"/>
  <c r="B33" i="18" s="1"/>
  <c r="C31" i="18" s="1"/>
  <c r="B13" i="19"/>
  <c r="C11" i="19" s="1"/>
  <c r="H51" i="20"/>
  <c r="H50" i="20"/>
  <c r="H47" i="20"/>
  <c r="H46" i="20"/>
  <c r="H45" i="20"/>
  <c r="H31" i="20"/>
  <c r="H30" i="20"/>
  <c r="H27" i="20"/>
  <c r="H26" i="20"/>
  <c r="H11" i="20"/>
  <c r="H10" i="20"/>
  <c r="H7" i="20"/>
  <c r="H6" i="20"/>
  <c r="C51" i="20"/>
  <c r="C50" i="20"/>
  <c r="C47" i="20"/>
  <c r="C46" i="20"/>
  <c r="C45" i="20"/>
  <c r="C48" i="20" s="1"/>
  <c r="C31" i="20"/>
  <c r="C30" i="20"/>
  <c r="C27" i="20"/>
  <c r="C26" i="20"/>
  <c r="C11" i="20"/>
  <c r="C10" i="20"/>
  <c r="C7" i="20"/>
  <c r="C6" i="20"/>
  <c r="F8" i="20" s="1"/>
  <c r="H51" i="19"/>
  <c r="H50" i="19"/>
  <c r="H47" i="19"/>
  <c r="H46" i="19"/>
  <c r="H45" i="19"/>
  <c r="H31" i="19"/>
  <c r="H30" i="19"/>
  <c r="H27" i="19"/>
  <c r="H26" i="19"/>
  <c r="H11" i="19"/>
  <c r="H10" i="19"/>
  <c r="H7" i="19"/>
  <c r="H6" i="19"/>
  <c r="H26" i="18"/>
  <c r="H27" i="18"/>
  <c r="H30" i="18"/>
  <c r="H31" i="18"/>
  <c r="H45" i="18"/>
  <c r="H46" i="18"/>
  <c r="H47" i="18"/>
  <c r="H50" i="18"/>
  <c r="H51" i="18"/>
  <c r="H6" i="18"/>
  <c r="H7" i="18"/>
  <c r="H10" i="18"/>
  <c r="H11" i="18"/>
  <c r="B53" i="18"/>
  <c r="C51" i="18" s="1"/>
  <c r="C51" i="19"/>
  <c r="C50" i="19"/>
  <c r="C46" i="19"/>
  <c r="C45" i="19"/>
  <c r="C30" i="19"/>
  <c r="C26" i="19"/>
  <c r="C10" i="19"/>
  <c r="C6" i="19"/>
  <c r="F8" i="19" s="1"/>
  <c r="C47" i="18"/>
  <c r="B40" i="17"/>
  <c r="C50" i="18"/>
  <c r="C45" i="18"/>
  <c r="C30" i="18"/>
  <c r="C26" i="18"/>
  <c r="C10" i="18"/>
  <c r="C6" i="18"/>
  <c r="F8" i="18" s="1"/>
  <c r="H6" i="17"/>
  <c r="H5" i="17"/>
  <c r="H38" i="17"/>
  <c r="H37" i="17"/>
  <c r="H34" i="17"/>
  <c r="H33" i="17"/>
  <c r="H32" i="17"/>
  <c r="H24" i="17"/>
  <c r="H23" i="17"/>
  <c r="H20" i="17"/>
  <c r="H19" i="17"/>
  <c r="H10" i="17"/>
  <c r="H9" i="17"/>
  <c r="B13" i="18" l="1"/>
  <c r="C7" i="19"/>
  <c r="C12" i="19"/>
  <c r="C27" i="19"/>
  <c r="C28" i="19" s="1"/>
  <c r="C31" i="19"/>
  <c r="C32" i="19" s="1"/>
  <c r="C46" i="18"/>
  <c r="C52" i="19"/>
  <c r="C27" i="18"/>
  <c r="C28" i="18" s="1"/>
  <c r="C32" i="20"/>
  <c r="C28" i="20"/>
  <c r="C34" i="20" s="1"/>
  <c r="C52" i="20"/>
  <c r="I52" i="20" s="1"/>
  <c r="C12" i="20"/>
  <c r="C54" i="20"/>
  <c r="C56" i="20"/>
  <c r="C8" i="20"/>
  <c r="B26" i="17"/>
  <c r="C20" i="17" s="1"/>
  <c r="C48" i="19"/>
  <c r="C8" i="19"/>
  <c r="C52" i="18"/>
  <c r="C32" i="18"/>
  <c r="C48" i="18"/>
  <c r="C38" i="17"/>
  <c r="C37" i="17"/>
  <c r="C34" i="17"/>
  <c r="C33" i="17"/>
  <c r="C32" i="17"/>
  <c r="C23" i="17"/>
  <c r="C19" i="17"/>
  <c r="C9" i="17"/>
  <c r="F7" i="17"/>
  <c r="C5" i="17"/>
  <c r="I12" i="20" l="1"/>
  <c r="C11" i="18"/>
  <c r="C12" i="18" s="1"/>
  <c r="I12" i="19" s="1"/>
  <c r="C7" i="18"/>
  <c r="C8" i="18" s="1"/>
  <c r="I8" i="19" s="1"/>
  <c r="B12" i="17"/>
  <c r="C24" i="17"/>
  <c r="C25" i="17" s="1"/>
  <c r="I32" i="18" s="1"/>
  <c r="C34" i="19"/>
  <c r="I34" i="20" s="1"/>
  <c r="C36" i="19"/>
  <c r="C56" i="19"/>
  <c r="I56" i="20" s="1"/>
  <c r="I48" i="19"/>
  <c r="I48" i="18"/>
  <c r="I52" i="19"/>
  <c r="I48" i="20"/>
  <c r="I32" i="20"/>
  <c r="I8" i="20"/>
  <c r="C60" i="20"/>
  <c r="I28" i="20"/>
  <c r="C36" i="20"/>
  <c r="C16" i="20"/>
  <c r="C14" i="20"/>
  <c r="I32" i="19"/>
  <c r="I28" i="19"/>
  <c r="C54" i="19"/>
  <c r="I54" i="20" s="1"/>
  <c r="C58" i="19"/>
  <c r="C60" i="19" s="1"/>
  <c r="C38" i="19"/>
  <c r="C40" i="19"/>
  <c r="C16" i="19"/>
  <c r="C14" i="19"/>
  <c r="C39" i="17"/>
  <c r="I52" i="18" s="1"/>
  <c r="C21" i="17"/>
  <c r="I28" i="18" s="1"/>
  <c r="C56" i="18"/>
  <c r="C54" i="18"/>
  <c r="C36" i="18"/>
  <c r="C34" i="18"/>
  <c r="C16" i="18"/>
  <c r="C14" i="18"/>
  <c r="C35" i="17"/>
  <c r="H38" i="16"/>
  <c r="H37" i="16"/>
  <c r="H34" i="16"/>
  <c r="H33" i="16"/>
  <c r="H32" i="16"/>
  <c r="H24" i="16"/>
  <c r="H23" i="16"/>
  <c r="H20" i="16"/>
  <c r="H19" i="16"/>
  <c r="H10" i="16"/>
  <c r="H9" i="16"/>
  <c r="H6" i="16"/>
  <c r="H5" i="16"/>
  <c r="C38" i="16"/>
  <c r="C37" i="16"/>
  <c r="C34" i="16"/>
  <c r="C33" i="16"/>
  <c r="C32" i="16"/>
  <c r="C24" i="16"/>
  <c r="C23" i="16"/>
  <c r="C25" i="16" s="1"/>
  <c r="I25" i="16" s="1"/>
  <c r="C20" i="16"/>
  <c r="C19" i="16"/>
  <c r="C10" i="16"/>
  <c r="C9" i="16"/>
  <c r="C6" i="16"/>
  <c r="C5" i="16"/>
  <c r="C6" i="17" l="1"/>
  <c r="C7" i="17" s="1"/>
  <c r="I7" i="17" s="1"/>
  <c r="C10" i="17"/>
  <c r="C11" i="17" s="1"/>
  <c r="I12" i="18" s="1"/>
  <c r="I16" i="20"/>
  <c r="I60" i="20"/>
  <c r="I8" i="18"/>
  <c r="C40" i="20"/>
  <c r="I40" i="20" s="1"/>
  <c r="I36" i="20"/>
  <c r="C18" i="20"/>
  <c r="C20" i="20" s="1"/>
  <c r="I14" i="20"/>
  <c r="I39" i="17"/>
  <c r="I21" i="17"/>
  <c r="I25" i="17"/>
  <c r="I35" i="17"/>
  <c r="C18" i="19"/>
  <c r="C20" i="19" s="1"/>
  <c r="C38" i="18"/>
  <c r="C40" i="18" s="1"/>
  <c r="C27" i="17"/>
  <c r="I27" i="17" s="1"/>
  <c r="C58" i="18"/>
  <c r="C60" i="18" s="1"/>
  <c r="I60" i="19" s="1"/>
  <c r="C18" i="18"/>
  <c r="C20" i="18" s="1"/>
  <c r="C41" i="17"/>
  <c r="I41" i="17" s="1"/>
  <c r="C13" i="17"/>
  <c r="I13" i="17" s="1"/>
  <c r="C21" i="16"/>
  <c r="I21" i="16" s="1"/>
  <c r="C39" i="16"/>
  <c r="I39" i="16" s="1"/>
  <c r="C35" i="16"/>
  <c r="I35" i="16" s="1"/>
  <c r="C11" i="16"/>
  <c r="I11" i="16" s="1"/>
  <c r="C7" i="16"/>
  <c r="I7" i="16" s="1"/>
  <c r="F7" i="16"/>
  <c r="C27" i="16"/>
  <c r="I27" i="16" s="1"/>
  <c r="H38" i="15"/>
  <c r="C38" i="15"/>
  <c r="H37" i="15"/>
  <c r="C37" i="15"/>
  <c r="C39" i="15" s="1"/>
  <c r="H34" i="15"/>
  <c r="C34" i="15"/>
  <c r="H33" i="15"/>
  <c r="C33" i="15"/>
  <c r="C35" i="15" s="1"/>
  <c r="H32" i="15"/>
  <c r="C32" i="15"/>
  <c r="H24" i="15"/>
  <c r="C24" i="15"/>
  <c r="H23" i="15"/>
  <c r="C23" i="15"/>
  <c r="H20" i="15"/>
  <c r="C20" i="15"/>
  <c r="H19" i="15"/>
  <c r="C19" i="15"/>
  <c r="H10" i="15"/>
  <c r="C10" i="15"/>
  <c r="H9" i="15"/>
  <c r="C9" i="15"/>
  <c r="H6" i="15"/>
  <c r="C6" i="15"/>
  <c r="H5" i="15"/>
  <c r="C5" i="15"/>
  <c r="I20" i="19" l="1"/>
  <c r="I11" i="17"/>
  <c r="I20" i="18"/>
  <c r="I20" i="20"/>
  <c r="I40" i="18"/>
  <c r="I40" i="19"/>
  <c r="I60" i="18"/>
  <c r="C41" i="16"/>
  <c r="I41" i="16" s="1"/>
  <c r="C13" i="16"/>
  <c r="I13" i="16" s="1"/>
  <c r="C7" i="15"/>
  <c r="C11" i="15"/>
  <c r="C21" i="15"/>
  <c r="C25" i="15"/>
  <c r="C41" i="15"/>
  <c r="C27" i="15"/>
  <c r="C13" i="15"/>
  <c r="F7" i="15"/>
  <c r="H38" i="14"/>
  <c r="H37" i="14"/>
  <c r="H34" i="14"/>
  <c r="H33" i="14"/>
  <c r="H32" i="14"/>
  <c r="H24" i="14"/>
  <c r="H23" i="14"/>
  <c r="H20" i="14"/>
  <c r="H19" i="14"/>
  <c r="H10" i="14"/>
  <c r="H9" i="14"/>
  <c r="H6" i="14"/>
  <c r="H5" i="14"/>
  <c r="C38" i="14"/>
  <c r="C37" i="14"/>
  <c r="C34" i="14"/>
  <c r="C33" i="14"/>
  <c r="C32" i="14"/>
  <c r="C24" i="14"/>
  <c r="C23" i="14"/>
  <c r="C25" i="14" s="1"/>
  <c r="C20" i="14"/>
  <c r="C19" i="14"/>
  <c r="C21" i="14" s="1"/>
  <c r="C10" i="14"/>
  <c r="C9" i="14"/>
  <c r="C11" i="14" s="1"/>
  <c r="C6" i="14"/>
  <c r="C5" i="14"/>
  <c r="C7" i="14" s="1"/>
  <c r="C35" i="14" l="1"/>
  <c r="F7" i="14"/>
  <c r="C39" i="14"/>
  <c r="C13" i="14"/>
  <c r="C27" i="14"/>
  <c r="H5" i="13"/>
  <c r="H38" i="13"/>
  <c r="H37" i="13"/>
  <c r="H34" i="13"/>
  <c r="H33" i="13"/>
  <c r="H32" i="13"/>
  <c r="H24" i="13"/>
  <c r="H23" i="13"/>
  <c r="H20" i="13"/>
  <c r="H19" i="13"/>
  <c r="H10" i="13"/>
  <c r="H9" i="13"/>
  <c r="H6" i="13"/>
  <c r="C38" i="13"/>
  <c r="C37" i="13"/>
  <c r="C39" i="13" s="1"/>
  <c r="I39" i="15" s="1"/>
  <c r="C34" i="13"/>
  <c r="C33" i="13"/>
  <c r="C32" i="13"/>
  <c r="C24" i="13"/>
  <c r="C23" i="13"/>
  <c r="C20" i="13"/>
  <c r="C19" i="13"/>
  <c r="C21" i="13" s="1"/>
  <c r="I21" i="15" s="1"/>
  <c r="C10" i="13"/>
  <c r="C9" i="13"/>
  <c r="C6" i="13"/>
  <c r="C5" i="13"/>
  <c r="F7" i="13" s="1"/>
  <c r="I21" i="13" l="1"/>
  <c r="I39" i="14"/>
  <c r="I21" i="14"/>
  <c r="C41" i="14"/>
  <c r="C11" i="13"/>
  <c r="C25" i="13"/>
  <c r="C35" i="13"/>
  <c r="C7" i="13"/>
  <c r="H5" i="12"/>
  <c r="H38" i="12"/>
  <c r="H37" i="12"/>
  <c r="H34" i="12"/>
  <c r="H33" i="12"/>
  <c r="H32" i="12"/>
  <c r="H24" i="12"/>
  <c r="H23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6" i="12"/>
  <c r="C5" i="12"/>
  <c r="I11" i="14" l="1"/>
  <c r="I11" i="15"/>
  <c r="I7" i="15"/>
  <c r="I7" i="14"/>
  <c r="I41" i="14"/>
  <c r="C41" i="13"/>
  <c r="I35" i="15"/>
  <c r="I35" i="13"/>
  <c r="C11" i="12"/>
  <c r="I25" i="15"/>
  <c r="I25" i="14"/>
  <c r="I35" i="14"/>
  <c r="C27" i="13"/>
  <c r="C13" i="13"/>
  <c r="C7" i="12"/>
  <c r="C25" i="12"/>
  <c r="C39" i="12"/>
  <c r="C35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C32" i="11"/>
  <c r="C24" i="11"/>
  <c r="C23" i="11"/>
  <c r="C20" i="11"/>
  <c r="C19" i="11"/>
  <c r="C10" i="11"/>
  <c r="C9" i="11"/>
  <c r="F7" i="11"/>
  <c r="C6" i="11"/>
  <c r="C5" i="11"/>
  <c r="I11" i="12" l="1"/>
  <c r="I7" i="12"/>
  <c r="I35" i="12"/>
  <c r="I13" i="15"/>
  <c r="I13" i="14"/>
  <c r="I25" i="13"/>
  <c r="I11" i="13"/>
  <c r="C21" i="11"/>
  <c r="I39" i="13"/>
  <c r="I27" i="13"/>
  <c r="I27" i="15"/>
  <c r="I27" i="14"/>
  <c r="I41" i="15"/>
  <c r="I7" i="13"/>
  <c r="C13" i="12"/>
  <c r="C27" i="12"/>
  <c r="C41" i="12"/>
  <c r="C39" i="11"/>
  <c r="I39" i="11" s="1"/>
  <c r="C25" i="11"/>
  <c r="C11" i="11"/>
  <c r="C7" i="1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C34" i="10"/>
  <c r="C33" i="10"/>
  <c r="C32" i="10"/>
  <c r="C24" i="10"/>
  <c r="C23" i="10"/>
  <c r="C25" i="10" s="1"/>
  <c r="C20" i="10"/>
  <c r="C19" i="10"/>
  <c r="C10" i="10"/>
  <c r="C9" i="10"/>
  <c r="C6" i="10"/>
  <c r="C5" i="10"/>
  <c r="I35" i="9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C34" i="9"/>
  <c r="C35" i="9" s="1"/>
  <c r="C41" i="9" s="1"/>
  <c r="C33" i="9"/>
  <c r="C32" i="9"/>
  <c r="C24" i="9"/>
  <c r="C25" i="9" s="1"/>
  <c r="I25" i="9" s="1"/>
  <c r="C23" i="9"/>
  <c r="C20" i="9"/>
  <c r="C19" i="9"/>
  <c r="C21" i="9" s="1"/>
  <c r="C27" i="9" s="1"/>
  <c r="C10" i="9"/>
  <c r="C9" i="9"/>
  <c r="C11" i="9"/>
  <c r="C6" i="9"/>
  <c r="C5" i="9"/>
  <c r="C7" i="9"/>
  <c r="H38" i="8"/>
  <c r="H37" i="8"/>
  <c r="H34" i="8"/>
  <c r="H33" i="8"/>
  <c r="H32" i="8"/>
  <c r="H24" i="8"/>
  <c r="H23" i="8"/>
  <c r="H20" i="8"/>
  <c r="H19" i="8"/>
  <c r="H10" i="8"/>
  <c r="H9" i="8"/>
  <c r="H6" i="8"/>
  <c r="H5" i="8"/>
  <c r="C38" i="8"/>
  <c r="C39" i="8" s="1"/>
  <c r="I39" i="8" s="1"/>
  <c r="C37" i="8"/>
  <c r="C34" i="8"/>
  <c r="C35" i="8" s="1"/>
  <c r="C33" i="8"/>
  <c r="C32" i="8"/>
  <c r="C24" i="8"/>
  <c r="C25" i="8" s="1"/>
  <c r="C23" i="8"/>
  <c r="C20" i="8"/>
  <c r="C21" i="8" s="1"/>
  <c r="C19" i="8"/>
  <c r="C10" i="8"/>
  <c r="C9" i="8"/>
  <c r="C6" i="8"/>
  <c r="C5" i="8"/>
  <c r="H38" i="7"/>
  <c r="H37" i="7"/>
  <c r="H34" i="7"/>
  <c r="H33" i="7"/>
  <c r="H32" i="7"/>
  <c r="H24" i="7"/>
  <c r="H23" i="7"/>
  <c r="H20" i="7"/>
  <c r="H19" i="7"/>
  <c r="H10" i="7"/>
  <c r="H9" i="7"/>
  <c r="H6" i="7"/>
  <c r="H5" i="7"/>
  <c r="C38" i="7"/>
  <c r="C37" i="7"/>
  <c r="C39" i="7" s="1"/>
  <c r="C34" i="7"/>
  <c r="C35" i="7" s="1"/>
  <c r="I35" i="8" s="1"/>
  <c r="C33" i="7"/>
  <c r="C32" i="7"/>
  <c r="C24" i="7"/>
  <c r="C23" i="7"/>
  <c r="C20" i="7"/>
  <c r="C19" i="7"/>
  <c r="C21" i="7"/>
  <c r="C10" i="7"/>
  <c r="C9" i="7"/>
  <c r="C6" i="7"/>
  <c r="C5" i="7"/>
  <c r="B12" i="5"/>
  <c r="B12" i="4"/>
  <c r="C6" i="4" s="1"/>
  <c r="B42" i="5"/>
  <c r="B42" i="4" s="1"/>
  <c r="C34" i="4" s="1"/>
  <c r="B40" i="5"/>
  <c r="B26" i="5"/>
  <c r="B26" i="4" s="1"/>
  <c r="C20" i="5"/>
  <c r="C21" i="5"/>
  <c r="C6" i="6"/>
  <c r="C7" i="6"/>
  <c r="C10" i="6"/>
  <c r="C11" i="6"/>
  <c r="C6" i="5"/>
  <c r="C7" i="5" s="1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C23" i="6"/>
  <c r="C24" i="6"/>
  <c r="C25" i="6"/>
  <c r="C32" i="6"/>
  <c r="C33" i="6"/>
  <c r="C34" i="6"/>
  <c r="C35" i="6"/>
  <c r="C37" i="6"/>
  <c r="C38" i="6"/>
  <c r="C39" i="6"/>
  <c r="C37" i="5"/>
  <c r="C32" i="5"/>
  <c r="H38" i="5"/>
  <c r="H37" i="5"/>
  <c r="H34" i="5"/>
  <c r="H33" i="5"/>
  <c r="H32" i="5"/>
  <c r="C23" i="5"/>
  <c r="C19" i="5"/>
  <c r="H24" i="5"/>
  <c r="H23" i="5"/>
  <c r="H19" i="5"/>
  <c r="C9" i="5"/>
  <c r="C11" i="5"/>
  <c r="I11" i="6" s="1"/>
  <c r="C5" i="5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C5" i="4"/>
  <c r="C9" i="4"/>
  <c r="C19" i="4"/>
  <c r="C23" i="4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 s="1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 s="1"/>
  <c r="C4" i="1"/>
  <c r="C6" i="1"/>
  <c r="C7" i="7"/>
  <c r="C25" i="7"/>
  <c r="I25" i="7" s="1"/>
  <c r="C11" i="7"/>
  <c r="I11" i="7"/>
  <c r="F7" i="7"/>
  <c r="C13" i="5"/>
  <c r="I11" i="5"/>
  <c r="C10" i="4"/>
  <c r="C11" i="4" s="1"/>
  <c r="B12" i="3"/>
  <c r="C11" i="8"/>
  <c r="C7" i="8"/>
  <c r="F7" i="8"/>
  <c r="F7" i="9"/>
  <c r="F7" i="4" l="1"/>
  <c r="C7" i="4"/>
  <c r="C13" i="4" s="1"/>
  <c r="I21" i="5"/>
  <c r="I39" i="9"/>
  <c r="C10" i="3"/>
  <c r="C11" i="3" s="1"/>
  <c r="C6" i="3"/>
  <c r="C7" i="3" s="1"/>
  <c r="I39" i="6"/>
  <c r="B40" i="4"/>
  <c r="C33" i="5"/>
  <c r="C38" i="5"/>
  <c r="C39" i="5" s="1"/>
  <c r="I35" i="7"/>
  <c r="C41" i="7"/>
  <c r="I7" i="7"/>
  <c r="C13" i="7"/>
  <c r="I7" i="8"/>
  <c r="C27" i="7"/>
  <c r="I21" i="7"/>
  <c r="I21" i="8"/>
  <c r="I25" i="11"/>
  <c r="I25" i="12"/>
  <c r="C27" i="11"/>
  <c r="I13" i="12"/>
  <c r="I13" i="13"/>
  <c r="I11" i="8"/>
  <c r="C13" i="8"/>
  <c r="I13" i="8" s="1"/>
  <c r="B12" i="2"/>
  <c r="C12" i="1"/>
  <c r="I21" i="6"/>
  <c r="C27" i="6"/>
  <c r="I7" i="5"/>
  <c r="C34" i="5"/>
  <c r="C35" i="5" s="1"/>
  <c r="B42" i="3"/>
  <c r="C41" i="8"/>
  <c r="I41" i="8" s="1"/>
  <c r="I11" i="9"/>
  <c r="C13" i="6"/>
  <c r="I13" i="6" s="1"/>
  <c r="I7" i="6"/>
  <c r="I39" i="7"/>
  <c r="I21" i="9"/>
  <c r="C27" i="8"/>
  <c r="I27" i="8" s="1"/>
  <c r="C41" i="6"/>
  <c r="C24" i="4"/>
  <c r="C25" i="4" s="1"/>
  <c r="B26" i="3"/>
  <c r="C20" i="4"/>
  <c r="C21" i="4" s="1"/>
  <c r="I25" i="8"/>
  <c r="I7" i="9"/>
  <c r="C13" i="9"/>
  <c r="I13" i="9" s="1"/>
  <c r="I25" i="10"/>
  <c r="I21" i="12"/>
  <c r="I39" i="10"/>
  <c r="C24" i="5"/>
  <c r="C25" i="5" s="1"/>
  <c r="C21" i="10"/>
  <c r="I21" i="10" s="1"/>
  <c r="I41" i="13"/>
  <c r="I39" i="12"/>
  <c r="C41" i="11"/>
  <c r="C13" i="11"/>
  <c r="C35" i="10"/>
  <c r="C7" i="10"/>
  <c r="C11" i="10"/>
  <c r="F7" i="10"/>
  <c r="C41" i="5" l="1"/>
  <c r="I35" i="6"/>
  <c r="I25" i="5"/>
  <c r="C27" i="5"/>
  <c r="I25" i="6"/>
  <c r="C20" i="3"/>
  <c r="C21" i="3" s="1"/>
  <c r="C27" i="3" s="1"/>
  <c r="C24" i="3"/>
  <c r="C25" i="3" s="1"/>
  <c r="B26" i="2"/>
  <c r="I27" i="6"/>
  <c r="C6" i="2"/>
  <c r="C7" i="2" s="1"/>
  <c r="C13" i="2" s="1"/>
  <c r="C10" i="2"/>
  <c r="C11" i="2" s="1"/>
  <c r="I21" i="11"/>
  <c r="C34" i="3"/>
  <c r="B42" i="2"/>
  <c r="C34" i="2" s="1"/>
  <c r="I13" i="7"/>
  <c r="C27" i="10"/>
  <c r="I27" i="10" s="1"/>
  <c r="I35" i="10"/>
  <c r="I35" i="11"/>
  <c r="I41" i="12"/>
  <c r="I41" i="6"/>
  <c r="I27" i="7"/>
  <c r="I27" i="9"/>
  <c r="I27" i="12"/>
  <c r="I41" i="9"/>
  <c r="C27" i="4"/>
  <c r="I41" i="7"/>
  <c r="C33" i="4"/>
  <c r="C35" i="4" s="1"/>
  <c r="C38" i="4"/>
  <c r="C39" i="4" s="1"/>
  <c r="I39" i="5" s="1"/>
  <c r="B40" i="3"/>
  <c r="C13" i="3"/>
  <c r="I7" i="10"/>
  <c r="I11" i="10"/>
  <c r="I11" i="11"/>
  <c r="I7" i="11"/>
  <c r="C41" i="10"/>
  <c r="I41" i="10" s="1"/>
  <c r="C13" i="10"/>
  <c r="C41" i="4" l="1"/>
  <c r="C24" i="2"/>
  <c r="C25" i="2" s="1"/>
  <c r="C20" i="2"/>
  <c r="C21" i="2" s="1"/>
  <c r="C27" i="2" s="1"/>
  <c r="I35" i="5"/>
  <c r="I41" i="11"/>
  <c r="C33" i="3"/>
  <c r="C35" i="3" s="1"/>
  <c r="C38" i="3"/>
  <c r="C39" i="3" s="1"/>
  <c r="B40" i="2"/>
  <c r="I27" i="11"/>
  <c r="I13" i="10"/>
  <c r="I13" i="11"/>
  <c r="C33" i="2" l="1"/>
  <c r="C35" i="2" s="1"/>
  <c r="C38" i="2"/>
  <c r="C39" i="2" s="1"/>
  <c r="C41" i="3"/>
  <c r="C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4" authorId="0" shapeId="0" xr:uid="{7210B576-AE1A-419C-9932-8F3A62B031A5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4" authorId="0" shapeId="0" xr:uid="{F1548F42-70D1-4E94-B65F-0B2D5F4320C3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E4357A8-8CE5-4BF8-842F-9317B3E76F19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C68604C4-970A-4E65-9C19-3A5478790189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4" authorId="0" shapeId="0" xr:uid="{41F6D080-B7C8-4CC0-B7F4-4174F0327E78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<sst xmlns="http://schemas.openxmlformats.org/spreadsheetml/2006/main" count="1237" uniqueCount="192">
  <si>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</si>
  <si>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</si>
  <si>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</si>
  <si>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</si>
  <si>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</si>
  <si>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</si>
  <si>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</si>
  <si>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</si>
  <si>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</si>
  <si>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</si>
  <si>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</si>
  <si>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</si>
  <si>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</si>
  <si>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</si>
  <si>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</si>
  <si>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</si>
  <si>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</si>
  <si>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</si>
  <si>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</si>
  <si>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</si>
  <si>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</si>
  <si>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</si>
  <si>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</si>
  <si>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</si>
  <si>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</si>
  <si>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</si>
  <si>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</si>
  <si>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</si>
  <si>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</si>
  <si>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</si>
  <si>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</si>
  <si>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</si>
  <si>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</si>
  <si>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</si>
  <si>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</si>
  <si>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</si>
  <si>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</si>
  <si>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</si>
  <si>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</si>
  <si>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</si>
  <si>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</si>
  <si>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</si>
  <si>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</si>
  <si>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</si>
  <si>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</si>
  <si>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</si>
  <si>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</si>
  <si>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</si>
  <si>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</si>
  <si>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</si>
  <si>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</si>
  <si>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</si>
  <si>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</si>
  <si>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</si>
  <si>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</si>
  <si>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</si>
  <si>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</si>
  <si>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</si>
  <si>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</si>
  <si>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</si>
  <si>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</si>
  <si>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</si>
  <si>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</si>
  <si>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</si>
  <si>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</si>
  <si>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</si>
  <si>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</si>
  <si>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</si>
  <si>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</si>
  <si>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</si>
  <si>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</si>
  <si>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</si>
  <si>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</si>
  <si>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</si>
  <si>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</si>
  <si>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</si>
  <si>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</si>
  <si>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</si>
  <si>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</si>
  <si>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</si>
  <si>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</si>
  <si>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</si>
  <si>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</si>
  <si>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</si>
  <si>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</si>
  <si>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</si>
  <si>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</si>
  <si>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</si>
  <si>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</si>
  <si>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</si>
  <si>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</si>
  <si>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</si>
  <si>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</si>
  <si>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</si>
  <si>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</si>
  <si>
    <t>FSP Levy</t>
  </si>
  <si>
    <t>Ombud for FSPs Levy</t>
  </si>
  <si>
    <t>Based on registered KI's &amp; representatives as at 31 August 2019</t>
  </si>
  <si>
    <t>(a) Where a licence is suspended on 31 August 2019 the authorised financial services provider is liable to pay the levy within 30 days from the suspension being lifted.</t>
  </si>
  <si>
    <t>FSP Levies 2019</t>
  </si>
  <si>
    <t>Due on or before 31 October 2019</t>
  </si>
  <si>
    <t>Levy year: 1 April 2019 - 31 March 2020</t>
  </si>
  <si>
    <t>% increase over 2018</t>
  </si>
  <si>
    <t>Published in Notice 384 of 2019 (Gazette No 42579) on 12 July 2019</t>
  </si>
  <si>
    <t>Due on or before 31 October 2020</t>
  </si>
  <si>
    <t>Based on registered KI's &amp; representatives as at 31 August 2020</t>
  </si>
  <si>
    <t>(a) Where a licence is suspended on 31 August 2020 the authorised financial services provider is liable to pay the levy within 30 days from the suspension being lifted.</t>
  </si>
  <si>
    <t>FSP Levies 2020</t>
  </si>
  <si>
    <t>Levy year: 1 April 2020 - 31 March 2021</t>
  </si>
  <si>
    <t>% increase over 2019</t>
  </si>
  <si>
    <t>Published in Notice 443 of 2020 (Gazette No 43626) on 19 August 2020</t>
  </si>
  <si>
    <t>Due on or before 31 October 2021</t>
  </si>
  <si>
    <t>Based on registered KI's &amp; representatives as at 31 August 2021</t>
  </si>
  <si>
    <t>FSP Levies 2021</t>
  </si>
  <si>
    <t>Levy year: 1 April 2021 - 31 March 2022</t>
  </si>
  <si>
    <t>% increase over 2020</t>
  </si>
  <si>
    <t>Published in Notice 465 of 2021 (Gazette No 44979) on 11 August 2021</t>
  </si>
  <si>
    <t>Non payment of levies</t>
  </si>
  <si>
    <t>Should the levy not be paid, the licence of the financial services provider may be withdrawn</t>
  </si>
  <si>
    <t>Where a licence is suspended on 31 August 2021 the authorised financial services provider is liable to pay the levy within 30 days from the suspension being lifted.</t>
  </si>
  <si>
    <t>The levy will be calculated on the statistics of the authorised financial services provider as at the date of the suspension being lifted</t>
  </si>
  <si>
    <t>Due on or before 31 October 2022</t>
  </si>
  <si>
    <t>Based on registered KI's &amp; representatives as at 31 August 2022</t>
  </si>
  <si>
    <t>Where a licence is suspended on 31 August 2022 the authorised financial services provider is liable to pay the levy within 30 days from the suspension being lifted.</t>
  </si>
  <si>
    <t>FSP Levies 2022</t>
  </si>
  <si>
    <t>Levy year: 1 April 2022 - 31 March 2023</t>
  </si>
  <si>
    <t>% increase over 2021</t>
  </si>
  <si>
    <t>Published in Notice 1258 of 2022 (Gazette No 46834) on 29 August 2022</t>
  </si>
  <si>
    <t>FSP Levies 2023</t>
  </si>
  <si>
    <t>Levy year: 1 April 2023 - 31 March 2024</t>
  </si>
  <si>
    <t>% increase over 2022</t>
  </si>
  <si>
    <t>Published in the Financial Sector and Deposit Insurance Levies Act 11 of 2022, Commencement 1 April 2023</t>
  </si>
  <si>
    <t>FSP Levy (Schedule 2)</t>
  </si>
  <si>
    <t>Tribunal Levy (Schedule 3)</t>
  </si>
  <si>
    <t>Ombud Council Levy (Schedule 4)</t>
  </si>
  <si>
    <t>Ombud for FSPs Levy (Schedule 5)</t>
  </si>
  <si>
    <t>A person that is authorised for multiple categories is liable for a single</t>
  </si>
  <si>
    <t>levy calculated as follows:</t>
  </si>
  <si>
    <t>(1) = the most onerous of the base amounts applicable to the</t>
  </si>
  <si>
    <t>different categories for which the person is authorised.</t>
  </si>
  <si>
    <t>(2) = the average total number of key individuals plus average total</t>
  </si>
  <si>
    <t>number of representatives, under the different categories, calculated</t>
  </si>
  <si>
    <t>over the period 1 September of the preceding levy year to 31 August</t>
  </si>
  <si>
    <t>of the levy year: Provided that that the key individuals and</t>
  </si>
  <si>
    <t>representatives who are approved or appointed under multiple</t>
  </si>
  <si>
    <t>categories are counted once for the purposes of the calculation.</t>
  </si>
  <si>
    <t>(3) = the total value of investments managed or administered on</t>
  </si>
  <si>
    <t>behalf of clients under the different categories on 31 August of the</t>
  </si>
  <si>
    <t>levy year: Provided that investments under management or</t>
  </si>
  <si>
    <t>administration held in foreign currency must be included at the</t>
  </si>
  <si>
    <t>exchange rate published in the press at that date.</t>
  </si>
  <si>
    <t>(4) = the most onerous of the maximum amounts applicable to the</t>
  </si>
  <si>
    <t>Notes under Schedule 2</t>
  </si>
  <si>
    <t>Notes under Schedule 5</t>
  </si>
  <si>
    <t>levy year to 31 August of the levy year</t>
  </si>
  <si>
    <t>W = Average total number of key individuals plus average total number of</t>
  </si>
  <si>
    <t>representatives, calculated over the period 1 September of the preceding</t>
  </si>
  <si>
    <t>BB = Average total number of key individuals that are also appointed as</t>
  </si>
  <si>
    <t>Assume that KI who is Representative is counted ONCE only in both</t>
  </si>
  <si>
    <t>instances of Schedule 2 and Schedule 5</t>
  </si>
  <si>
    <t>(a) A Schedule may be amended by the Minister by notice in the Gazette to give effect to an increase referred</t>
  </si>
  <si>
    <t>to in paragraph (b), and does not require submission to Parliament for approval, but a copy of the notice must be</t>
  </si>
  <si>
    <t>tabled in Parliament for information purposes.</t>
  </si>
  <si>
    <t>(b) In accordance with paragraph (a), the levies in the Schedules to this Act must be increased by the</t>
  </si>
  <si>
    <t>arithmetic mean of the Consumer Price Index as published by Statistics South Africa in the preceding calendar</t>
  </si>
  <si>
    <t>year, unless the Minister by notice in the Gazette, determines that there must be no increase or an increase less</t>
  </si>
  <si>
    <t>than that annual rate of increase.</t>
  </si>
  <si>
    <t>S10.(4)</t>
  </si>
  <si>
    <t>Other than S10.(4), changes in levies require approval by Parliament</t>
  </si>
  <si>
    <t>Financial Sector Regulation Act, Act 9 of 2017</t>
  </si>
  <si>
    <t>242. Assessments of levy</t>
  </si>
  <si>
    <t>(1) A financial sector body must issue to each supervised entity that is liable to pay a levy for the financial year, an</t>
  </si>
  <si>
    <t>assessment of a levy payable by the supervised entity.</t>
  </si>
  <si>
    <t>(2) The assessment notice issued to a supervised entity must state the date on which the levy is due and must be</t>
  </si>
  <si>
    <t>paid, which period must not be less than 30 days from the date of receipt of the notice of assessment by the</t>
  </si>
  <si>
    <t>supervised entity.</t>
  </si>
  <si>
    <t>Due within 30 days of receipt of Assessment Notice</t>
  </si>
  <si>
    <r>
      <t xml:space="preserve">Based on </t>
    </r>
    <r>
      <rPr>
        <b/>
        <u/>
        <sz val="10"/>
        <color rgb="FFFF0000"/>
        <rFont val="Arial"/>
        <family val="2"/>
      </rPr>
      <t>Average</t>
    </r>
    <r>
      <rPr>
        <b/>
        <sz val="10"/>
        <color indexed="10"/>
        <rFont val="Arial"/>
        <family val="2"/>
      </rPr>
      <t xml:space="preserve"> total number of key individuals plus average total number of representatives, calculated over the period 1 September of the preceding levy year to 31 August of the levy year.</t>
    </r>
  </si>
  <si>
    <t>Note: Where a Key Individual is also recorded as a representative, pay for one instance and not two</t>
  </si>
  <si>
    <t>For the first two levy years after 1 April 2023</t>
  </si>
  <si>
    <t>Special Levy (S8.(2)(a))</t>
  </si>
  <si>
    <r>
      <t xml:space="preserve">Calculated as at </t>
    </r>
    <r>
      <rPr>
        <b/>
        <u/>
        <sz val="10"/>
        <color rgb="FFFF0000"/>
        <rFont val="Arial"/>
        <family val="2"/>
      </rPr>
      <t>31 August</t>
    </r>
    <r>
      <rPr>
        <b/>
        <sz val="10"/>
        <color indexed="10"/>
        <rFont val="Arial"/>
        <family val="2"/>
      </rPr>
      <t xml:space="preserve"> of the levy year </t>
    </r>
  </si>
  <si>
    <t>Number of persons is calculated as W - BB where</t>
  </si>
  <si>
    <t>FSP Levies 2024</t>
  </si>
  <si>
    <t>Levy year: 1 April 2024 - 31 March 2025</t>
  </si>
  <si>
    <t>% increase over 2023</t>
  </si>
  <si>
    <t>Published in the Financial Sector and Deposit Insurance Levies Act 11 of 2022, Commenced 1 April 2023</t>
  </si>
  <si>
    <t>Increase of 6% over 2023/2024 levy year, published in GN 5151 of 2024 dated 23 August 2024</t>
  </si>
  <si>
    <t>% increase over 2024</t>
  </si>
  <si>
    <t>FSP Levies 2025</t>
  </si>
  <si>
    <t>Levy year: 1 April 2025 - 31 March 2026</t>
  </si>
  <si>
    <t>Increase of 4.4% over 2024/2025 levy year, published in GN 6889 of 2025 dated 28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</si>
</sst>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.000000000_ ;_ * \-#,##0.000000000_ ;_ * &quot;-&quot;??_ ;_ @_ "/>
    <numFmt numFmtId="167" formatCode="&quot;R&quot;\ #,##0.00"/>
    <numFmt numFmtId="168" formatCode="_ * #,##0_ ;_ * \-#,##0_ ;_ * &quot;-&quot;??_ ;_ @_ "/>
    <numFmt numFmtId="169" formatCode="_ * #,##0.0000000000_ ;_ * \-#,##0.0000000000_ ;_ * &quot;-&quot;??_ ;_ @_ "/>
    <numFmt numFmtId="170" formatCode="0.0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36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i/>
      <sz val="10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164" fontId="0" fillId="0" borderId="0" xfId="2" applyFont="1"/>
    <xf numFmtId="0" fontId="4" fillId="0" borderId="0" xfId="0" applyFont="1"/>
    <xf numFmtId="0" fontId="5" fillId="0" borderId="0" xfId="0" applyFont="1"/>
    <xf numFmtId="166" fontId="0" fillId="0" borderId="1" xfId="1" applyNumberFormat="1" applyFont="1" applyBorder="1"/>
    <xf numFmtId="0" fontId="0" fillId="0" borderId="10" xfId="0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8" fontId="0" fillId="0" borderId="0" xfId="1" applyNumberFormat="1" applyFont="1"/>
    <xf numFmtId="164" fontId="1" fillId="0" borderId="1" xfId="2" applyBorder="1"/>
    <xf numFmtId="164" fontId="1" fillId="0" borderId="0" xfId="2"/>
    <xf numFmtId="166" fontId="1" fillId="0" borderId="1" xfId="1" applyNumberFormat="1" applyBorder="1"/>
    <xf numFmtId="0" fontId="6" fillId="0" borderId="0" xfId="0" applyFont="1"/>
    <xf numFmtId="0" fontId="7" fillId="0" borderId="11" xfId="0" applyFont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9" fontId="1" fillId="0" borderId="1" xfId="1" applyNumberFormat="1" applyBorder="1"/>
    <xf numFmtId="0" fontId="9" fillId="0" borderId="0" xfId="0" applyFont="1"/>
    <xf numFmtId="0" fontId="10" fillId="0" borderId="0" xfId="0" applyFont="1"/>
    <xf numFmtId="0" fontId="9" fillId="3" borderId="0" xfId="0" applyFont="1" applyFill="1"/>
    <xf numFmtId="0" fontId="4" fillId="4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9" fillId="5" borderId="0" xfId="0" applyFont="1" applyFill="1"/>
    <xf numFmtId="170" fontId="1" fillId="0" borderId="0" xfId="3" applyNumberFormat="1"/>
    <xf numFmtId="170" fontId="0" fillId="0" borderId="0" xfId="3" applyNumberFormat="1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9" fontId="0" fillId="0" borderId="0" xfId="3" applyFont="1"/>
    <xf numFmtId="167" fontId="0" fillId="2" borderId="10" xfId="0" applyNumberFormat="1" applyFill="1" applyBorder="1"/>
    <xf numFmtId="0" fontId="8" fillId="0" borderId="0" xfId="0" applyFont="1" applyAlignment="1">
      <alignment horizontal="left" wrapText="1"/>
    </xf>
    <xf numFmtId="10" fontId="0" fillId="0" borderId="4" xfId="3" applyNumberFormat="1" applyFont="1" applyBorder="1"/>
    <xf numFmtId="0" fontId="1" fillId="0" borderId="4" xfId="0" applyFont="1" applyBorder="1"/>
    <xf numFmtId="10" fontId="0" fillId="0" borderId="4" xfId="0" applyNumberFormat="1" applyBorder="1"/>
    <xf numFmtId="0" fontId="14" fillId="0" borderId="0" xfId="0" applyFont="1" applyAlignment="1">
      <alignment horizontal="center" vertical="center"/>
    </xf>
    <xf numFmtId="9" fontId="1" fillId="0" borderId="0" xfId="3" applyFont="1"/>
    <xf numFmtId="0" fontId="15" fillId="0" borderId="0" xfId="0" applyFont="1" applyAlignment="1">
      <alignment horizontal="left" vertical="center"/>
    </xf>
    <xf numFmtId="0" fontId="15" fillId="0" borderId="0" xfId="0" applyFont="1"/>
    <xf numFmtId="0" fontId="6" fillId="6" borderId="0" xfId="0" applyFont="1" applyFill="1"/>
    <xf numFmtId="164" fontId="0" fillId="2" borderId="12" xfId="2" applyFont="1" applyFill="1" applyBorder="1" applyAlignment="1"/>
    <xf numFmtId="0" fontId="17" fillId="0" borderId="0" xfId="0" applyFont="1"/>
    <xf numFmtId="0" fontId="8" fillId="0" borderId="0" xfId="0" applyFont="1" applyAlignment="1">
      <alignment horizontal="left" vertical="top" wrapText="1"/>
    </xf>
    <xf numFmtId="167" fontId="0" fillId="2" borderId="10" xfId="0" applyNumberFormat="1" applyFill="1" applyBorder="1"/>
    <xf numFmtId="167" fontId="0" fillId="2" borderId="12" xfId="0" applyNumberFormat="1" applyFill="1" applyBorder="1"/>
    <xf numFmtId="0" fontId="9" fillId="5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3AC06C-FBE9-400D-B295-65AF55688C8A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60A4761-EBF7-43B6-B144-AE6C299F30CA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520102-AD6F-4923-95D6-81CFB563843C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6DDC02C-331C-4C9A-93DC-4076AE3648C9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53</xdr:row>
      <xdr:rowOff>119063</xdr:rowOff>
    </xdr:from>
    <xdr:to>
      <xdr:col>0</xdr:col>
      <xdr:colOff>2324100</xdr:colOff>
      <xdr:row>57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887ED7-9037-4B31-9962-3D358EDE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936783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E0F42B8-9329-4000-956D-987C580AB8B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3404A5-590C-4DE2-AA70-91950F6A7C42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552232B-C1A4-49E1-AF37-9334EC1A1E72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B0CBB5A-81E6-49AB-8646-F9478F6CEE93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53</xdr:row>
      <xdr:rowOff>119063</xdr:rowOff>
    </xdr:from>
    <xdr:to>
      <xdr:col>0</xdr:col>
      <xdr:colOff>2324100</xdr:colOff>
      <xdr:row>57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FE1D63-3949-48C4-AC02-79CF0A42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936783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12</xdr:row>
      <xdr:rowOff>85725</xdr:rowOff>
    </xdr:from>
    <xdr:to>
      <xdr:col>4</xdr:col>
      <xdr:colOff>914400</xdr:colOff>
      <xdr:row>12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E0EB40-C662-48E2-9646-12C985F0F229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60</xdr:row>
      <xdr:rowOff>95250</xdr:rowOff>
    </xdr:from>
    <xdr:to>
      <xdr:col>3</xdr:col>
      <xdr:colOff>542925</xdr:colOff>
      <xdr:row>60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3AC78A-68D3-4DE0-A1FA-ABB22490EC43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32</xdr:row>
      <xdr:rowOff>76200</xdr:rowOff>
    </xdr:from>
    <xdr:to>
      <xdr:col>4</xdr:col>
      <xdr:colOff>923925</xdr:colOff>
      <xdr:row>32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D18EFCD-AFA8-4562-8CB1-0C3B27A5E99E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69</xdr:row>
      <xdr:rowOff>119063</xdr:rowOff>
    </xdr:from>
    <xdr:to>
      <xdr:col>0</xdr:col>
      <xdr:colOff>2324100</xdr:colOff>
      <xdr:row>73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7680BB-5F9B-4F52-A0A0-6E243A49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936783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10584</xdr:colOff>
      <xdr:row>52</xdr:row>
      <xdr:rowOff>74083</xdr:rowOff>
    </xdr:from>
    <xdr:to>
      <xdr:col>4</xdr:col>
      <xdr:colOff>867834</xdr:colOff>
      <xdr:row>52</xdr:row>
      <xdr:rowOff>74083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3A21DA83-48F5-4337-82C5-E5F3C223A4EC}"/>
            </a:ext>
          </a:extLst>
        </xdr:cNvPr>
        <xdr:cNvSpPr>
          <a:spLocks noChangeShapeType="1"/>
        </xdr:cNvSpPr>
      </xdr:nvSpPr>
      <xdr:spPr bwMode="auto">
        <a:xfrm flipH="1">
          <a:off x="3825876" y="9318625"/>
          <a:ext cx="2841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12</xdr:row>
      <xdr:rowOff>85725</xdr:rowOff>
    </xdr:from>
    <xdr:to>
      <xdr:col>4</xdr:col>
      <xdr:colOff>914400</xdr:colOff>
      <xdr:row>12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233C30-BB1A-4BBB-8A66-FB001050756E}"/>
            </a:ext>
          </a:extLst>
        </xdr:cNvPr>
        <xdr:cNvSpPr>
          <a:spLocks noChangeShapeType="1"/>
        </xdr:cNvSpPr>
      </xdr:nvSpPr>
      <xdr:spPr bwMode="auto">
        <a:xfrm flipH="1">
          <a:off x="3619500" y="265747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60</xdr:row>
      <xdr:rowOff>95250</xdr:rowOff>
    </xdr:from>
    <xdr:to>
      <xdr:col>3</xdr:col>
      <xdr:colOff>542925</xdr:colOff>
      <xdr:row>60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4C4FFD9-5EA1-4977-8895-4DF0AC035987}"/>
            </a:ext>
          </a:extLst>
        </xdr:cNvPr>
        <xdr:cNvSpPr>
          <a:spLocks noChangeShapeType="1"/>
        </xdr:cNvSpPr>
      </xdr:nvSpPr>
      <xdr:spPr bwMode="auto">
        <a:xfrm flipH="1">
          <a:off x="4848225" y="10563225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32</xdr:row>
      <xdr:rowOff>76200</xdr:rowOff>
    </xdr:from>
    <xdr:to>
      <xdr:col>4</xdr:col>
      <xdr:colOff>923925</xdr:colOff>
      <xdr:row>32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E498525-E100-42C9-BCA9-449300022FC9}"/>
            </a:ext>
          </a:extLst>
        </xdr:cNvPr>
        <xdr:cNvSpPr>
          <a:spLocks noChangeShapeType="1"/>
        </xdr:cNvSpPr>
      </xdr:nvSpPr>
      <xdr:spPr bwMode="auto">
        <a:xfrm flipH="1">
          <a:off x="3629025" y="594360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69</xdr:row>
      <xdr:rowOff>119063</xdr:rowOff>
    </xdr:from>
    <xdr:to>
      <xdr:col>0</xdr:col>
      <xdr:colOff>2324100</xdr:colOff>
      <xdr:row>73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D44D0A-76A3-4DB9-A493-D49B9973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1205388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10584</xdr:colOff>
      <xdr:row>52</xdr:row>
      <xdr:rowOff>74083</xdr:rowOff>
    </xdr:from>
    <xdr:to>
      <xdr:col>4</xdr:col>
      <xdr:colOff>867834</xdr:colOff>
      <xdr:row>52</xdr:row>
      <xdr:rowOff>74083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BAD08B75-09E1-43EB-BE4B-28FAB31ECC04}"/>
            </a:ext>
          </a:extLst>
        </xdr:cNvPr>
        <xdr:cNvSpPr>
          <a:spLocks noChangeShapeType="1"/>
        </xdr:cNvSpPr>
      </xdr:nvSpPr>
      <xdr:spPr bwMode="auto">
        <a:xfrm flipH="1">
          <a:off x="3572934" y="9237133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12</xdr:row>
      <xdr:rowOff>74084</xdr:rowOff>
    </xdr:from>
    <xdr:to>
      <xdr:col>3</xdr:col>
      <xdr:colOff>476250</xdr:colOff>
      <xdr:row>12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7EA4828-A6D0-4169-AE60-6AEB5DA2DA96}"/>
            </a:ext>
          </a:extLst>
        </xdr:cNvPr>
        <xdr:cNvSpPr>
          <a:spLocks noChangeShapeType="1"/>
        </xdr:cNvSpPr>
      </xdr:nvSpPr>
      <xdr:spPr bwMode="auto">
        <a:xfrm flipH="1">
          <a:off x="3623733" y="2624667"/>
          <a:ext cx="1667934" cy="11641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60</xdr:row>
      <xdr:rowOff>95250</xdr:rowOff>
    </xdr:from>
    <xdr:to>
      <xdr:col>3</xdr:col>
      <xdr:colOff>542925</xdr:colOff>
      <xdr:row>60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03205C7-A6EF-4DAD-AF1B-7882B47C1199}"/>
            </a:ext>
          </a:extLst>
        </xdr:cNvPr>
        <xdr:cNvSpPr>
          <a:spLocks noChangeShapeType="1"/>
        </xdr:cNvSpPr>
      </xdr:nvSpPr>
      <xdr:spPr bwMode="auto">
        <a:xfrm flipH="1">
          <a:off x="4848225" y="10563225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66674</xdr:colOff>
      <xdr:row>32</xdr:row>
      <xdr:rowOff>76199</xdr:rowOff>
    </xdr:from>
    <xdr:to>
      <xdr:col>3</xdr:col>
      <xdr:colOff>444499</xdr:colOff>
      <xdr:row>32</xdr:row>
      <xdr:rowOff>84666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D1B2F46-F936-4363-ACE9-1327F6FCAC9F}"/>
            </a:ext>
          </a:extLst>
        </xdr:cNvPr>
        <xdr:cNvSpPr>
          <a:spLocks noChangeShapeType="1"/>
        </xdr:cNvSpPr>
      </xdr:nvSpPr>
      <xdr:spPr bwMode="auto">
        <a:xfrm flipH="1" flipV="1">
          <a:off x="3633257" y="5865282"/>
          <a:ext cx="1626659" cy="8467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69</xdr:row>
      <xdr:rowOff>119063</xdr:rowOff>
    </xdr:from>
    <xdr:to>
      <xdr:col>0</xdr:col>
      <xdr:colOff>2324100</xdr:colOff>
      <xdr:row>73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93A1CF-B611-4308-B8F0-33743EDF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1205388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10584</xdr:colOff>
      <xdr:row>52</xdr:row>
      <xdr:rowOff>63500</xdr:rowOff>
    </xdr:from>
    <xdr:to>
      <xdr:col>3</xdr:col>
      <xdr:colOff>254000</xdr:colOff>
      <xdr:row>52</xdr:row>
      <xdr:rowOff>74083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22997E8B-80DD-4D5F-8714-3A5B714013F1}"/>
            </a:ext>
          </a:extLst>
        </xdr:cNvPr>
        <xdr:cNvSpPr>
          <a:spLocks noChangeShapeType="1"/>
        </xdr:cNvSpPr>
      </xdr:nvSpPr>
      <xdr:spPr bwMode="auto">
        <a:xfrm flipH="1">
          <a:off x="3577167" y="9091083"/>
          <a:ext cx="1492250" cy="1058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152096</xdr:colOff>
      <xdr:row>15</xdr:row>
      <xdr:rowOff>155073</xdr:rowOff>
    </xdr:from>
    <xdr:ext cx="2091342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 rot="19123910">
          <a:off x="7019621" y="3093536"/>
          <a:ext cx="20913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00000000-0008-0000-0400-0000650C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>
          <a:extLst>
            <a:ext uri="{FF2B5EF4-FFF2-40B4-BE49-F238E27FC236}">
              <a16:creationId xmlns:a16="http://schemas.microsoft.com/office/drawing/2014/main" id="{00000000-0008-0000-0400-0000660C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>
          <a:extLst>
            <a:ext uri="{FF2B5EF4-FFF2-40B4-BE49-F238E27FC236}">
              <a16:creationId xmlns:a16="http://schemas.microsoft.com/office/drawing/2014/main" id="{00000000-0008-0000-0400-0000670C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>
          <a:extLst>
            <a:ext uri="{FF2B5EF4-FFF2-40B4-BE49-F238E27FC236}">
              <a16:creationId xmlns:a16="http://schemas.microsoft.com/office/drawing/2014/main" id="{00000000-0008-0000-0400-0000680C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00000000-0008-0000-0500-00006510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>
          <a:extLst>
            <a:ext uri="{FF2B5EF4-FFF2-40B4-BE49-F238E27FC236}">
              <a16:creationId xmlns:a16="http://schemas.microsoft.com/office/drawing/2014/main" id="{00000000-0008-0000-0500-00006610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>
          <a:extLst>
            <a:ext uri="{FF2B5EF4-FFF2-40B4-BE49-F238E27FC236}">
              <a16:creationId xmlns:a16="http://schemas.microsoft.com/office/drawing/2014/main" id="{00000000-0008-0000-0500-00006710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>
          <a:extLst>
            <a:ext uri="{FF2B5EF4-FFF2-40B4-BE49-F238E27FC236}">
              <a16:creationId xmlns:a16="http://schemas.microsoft.com/office/drawing/2014/main" id="{00000000-0008-0000-0500-00006810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00000000-0008-0000-0600-00005D14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>
          <a:extLst>
            <a:ext uri="{FF2B5EF4-FFF2-40B4-BE49-F238E27FC236}">
              <a16:creationId xmlns:a16="http://schemas.microsoft.com/office/drawing/2014/main" id="{00000000-0008-0000-0600-00005E14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>
          <a:extLst>
            <a:ext uri="{FF2B5EF4-FFF2-40B4-BE49-F238E27FC236}">
              <a16:creationId xmlns:a16="http://schemas.microsoft.com/office/drawing/2014/main" id="{00000000-0008-0000-0600-00005F14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>
          <a:extLst>
            <a:ext uri="{FF2B5EF4-FFF2-40B4-BE49-F238E27FC236}">
              <a16:creationId xmlns:a16="http://schemas.microsoft.com/office/drawing/2014/main" id="{00000000-0008-0000-0600-00006014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00000000-0008-0000-0700-00005118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>
          <a:extLst>
            <a:ext uri="{FF2B5EF4-FFF2-40B4-BE49-F238E27FC236}">
              <a16:creationId xmlns:a16="http://schemas.microsoft.com/office/drawing/2014/main" id="{00000000-0008-0000-0700-00005218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>
          <a:extLst>
            <a:ext uri="{FF2B5EF4-FFF2-40B4-BE49-F238E27FC236}">
              <a16:creationId xmlns:a16="http://schemas.microsoft.com/office/drawing/2014/main" id="{00000000-0008-0000-0700-00005318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>
          <a:extLst>
            <a:ext uri="{FF2B5EF4-FFF2-40B4-BE49-F238E27FC236}">
              <a16:creationId xmlns:a16="http://schemas.microsoft.com/office/drawing/2014/main" id="{00000000-0008-0000-0700-00005418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00000000-0008-0000-0800-00003A1C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>
          <a:extLst>
            <a:ext uri="{FF2B5EF4-FFF2-40B4-BE49-F238E27FC236}">
              <a16:creationId xmlns:a16="http://schemas.microsoft.com/office/drawing/2014/main" id="{00000000-0008-0000-0800-00003B1C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>
          <a:extLst>
            <a:ext uri="{FF2B5EF4-FFF2-40B4-BE49-F238E27FC236}">
              <a16:creationId xmlns:a16="http://schemas.microsoft.com/office/drawing/2014/main" id="{00000000-0008-0000-0800-00003C1C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>
          <a:extLst>
            <a:ext uri="{FF2B5EF4-FFF2-40B4-BE49-F238E27FC236}">
              <a16:creationId xmlns:a16="http://schemas.microsoft.com/office/drawing/2014/main" id="{00000000-0008-0000-0800-00003D1C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/>
  </sheetViews>
  <sheetFormatPr defaultRowHeight="12.75" x14ac:dyDescent="0.35"/>
  <cols>
    <col min="1" max="1" width="36.86328125" bestFit="1" customWidth="1"/>
    <col min="2" max="2" width="11.1328125" bestFit="1" customWidth="1"/>
    <col min="3" max="3" width="18.73046875" bestFit="1" customWidth="1"/>
  </cols>
  <sheetData>
    <row r="1" spans="1:3" ht="13.15" x14ac:dyDescent="0.4">
      <c r="A1" s="1" t="s">
        <v>0</v>
      </c>
    </row>
    <row r="2" spans="1:3" ht="13.15" thickBot="1" x14ac:dyDescent="0.4"/>
    <row r="3" spans="1:3" ht="13.15" x14ac:dyDescent="0.4">
      <c r="A3" s="4" t="s">
        <v>1</v>
      </c>
      <c r="B3" s="5"/>
      <c r="C3" s="13" t="s">
        <v>8</v>
      </c>
    </row>
    <row r="4" spans="1:3" x14ac:dyDescent="0.35">
      <c r="A4" s="6" t="s">
        <v>2</v>
      </c>
      <c r="B4" s="3">
        <v>1725</v>
      </c>
      <c r="C4" s="7">
        <f>B4</f>
        <v>1725</v>
      </c>
    </row>
    <row r="5" spans="1:3" x14ac:dyDescent="0.35">
      <c r="A5" s="6" t="s">
        <v>4</v>
      </c>
      <c r="B5" s="3">
        <v>307</v>
      </c>
      <c r="C5" s="7">
        <f>B5*B11</f>
        <v>0</v>
      </c>
    </row>
    <row r="6" spans="1:3" x14ac:dyDescent="0.35">
      <c r="A6" s="6" t="s">
        <v>5</v>
      </c>
      <c r="B6" s="3"/>
      <c r="C6" s="7">
        <f>SUM(C4:C5)</f>
        <v>1725</v>
      </c>
    </row>
    <row r="7" spans="1:3" ht="13.15" x14ac:dyDescent="0.4">
      <c r="A7" s="8" t="s">
        <v>3</v>
      </c>
      <c r="B7" s="3"/>
      <c r="C7" s="9"/>
    </row>
    <row r="8" spans="1:3" x14ac:dyDescent="0.35">
      <c r="A8" s="6" t="s">
        <v>2</v>
      </c>
      <c r="B8" s="3">
        <v>440</v>
      </c>
      <c r="C8" s="7">
        <f>B8</f>
        <v>440</v>
      </c>
    </row>
    <row r="9" spans="1:3" x14ac:dyDescent="0.35">
      <c r="A9" s="6" t="s">
        <v>4</v>
      </c>
      <c r="B9" s="3">
        <v>165</v>
      </c>
      <c r="C9" s="7">
        <f>B9*B11</f>
        <v>0</v>
      </c>
    </row>
    <row r="10" spans="1:3" x14ac:dyDescent="0.35">
      <c r="A10" s="6" t="s">
        <v>5</v>
      </c>
      <c r="B10" s="2"/>
      <c r="C10" s="7">
        <f>SUM(C8:C9)</f>
        <v>440</v>
      </c>
    </row>
    <row r="11" spans="1:3" x14ac:dyDescent="0.35">
      <c r="A11" s="6" t="s">
        <v>7</v>
      </c>
      <c r="B11" s="14">
        <v>0</v>
      </c>
      <c r="C11" s="9"/>
    </row>
    <row r="12" spans="1:3" ht="13.5" thickBot="1" x14ac:dyDescent="0.4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workbookViewId="0">
      <selection activeCell="H10" sqref="H1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71</v>
      </c>
      <c r="B1" s="26" t="s">
        <v>73</v>
      </c>
      <c r="F1" s="38" t="s">
        <v>70</v>
      </c>
    </row>
    <row r="2" spans="1:9" ht="13.15" x14ac:dyDescent="0.4">
      <c r="A2" s="28" t="s">
        <v>72</v>
      </c>
    </row>
    <row r="3" spans="1:9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35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ht="13.15" x14ac:dyDescent="0.4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35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ht="13.15" x14ac:dyDescent="0.4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ht="13.15" x14ac:dyDescent="0.4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35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ht="13.15" x14ac:dyDescent="0.4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ht="13.15" x14ac:dyDescent="0.4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35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35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ht="13.15" x14ac:dyDescent="0.4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35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ht="13.15" x14ac:dyDescent="0.4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ht="13.15" x14ac:dyDescent="0.4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76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workbookViewId="0">
      <selection activeCell="B12" sqref="B12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81</v>
      </c>
      <c r="B1" s="26" t="s">
        <v>82</v>
      </c>
      <c r="F1" s="38" t="s">
        <v>83</v>
      </c>
    </row>
    <row r="2" spans="1:9" ht="13.15" x14ac:dyDescent="0.4">
      <c r="A2" s="28" t="s">
        <v>86</v>
      </c>
    </row>
    <row r="3" spans="1:9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35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ht="13.15" x14ac:dyDescent="0.4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35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ht="13.15" x14ac:dyDescent="0.4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ht="13.15" x14ac:dyDescent="0.4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35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ht="13.15" x14ac:dyDescent="0.4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ht="13.15" x14ac:dyDescent="0.4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35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35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ht="13.15" x14ac:dyDescent="0.4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35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ht="13.15" x14ac:dyDescent="0.4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ht="13.15" x14ac:dyDescent="0.4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85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90</v>
      </c>
      <c r="B1" s="26" t="s">
        <v>91</v>
      </c>
      <c r="F1" s="38" t="s">
        <v>93</v>
      </c>
    </row>
    <row r="2" spans="1:9" ht="13.15" x14ac:dyDescent="0.4">
      <c r="A2" s="28" t="s">
        <v>92</v>
      </c>
    </row>
    <row r="3" spans="1:9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35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ht="13.15" x14ac:dyDescent="0.4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35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ht="13.15" x14ac:dyDescent="0.4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ht="13.15" x14ac:dyDescent="0.4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35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ht="13.15" x14ac:dyDescent="0.4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ht="13.15" x14ac:dyDescent="0.4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35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35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ht="13.15" x14ac:dyDescent="0.4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35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ht="13.15" x14ac:dyDescent="0.4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ht="13.15" x14ac:dyDescent="0.4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99</v>
      </c>
      <c r="B1" s="26" t="s">
        <v>100</v>
      </c>
      <c r="F1" s="38" t="s">
        <v>103</v>
      </c>
    </row>
    <row r="2" spans="1:9" ht="13.15" x14ac:dyDescent="0.4">
      <c r="A2" s="28" t="s">
        <v>101</v>
      </c>
    </row>
    <row r="3" spans="1:9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102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3575</v>
      </c>
      <c r="C5" s="7">
        <f>B5</f>
        <v>3575</v>
      </c>
      <c r="H5" s="36">
        <f>(B5-'2018'!B5)/'2018'!B5</f>
        <v>5.9887340646308927E-2</v>
      </c>
    </row>
    <row r="6" spans="1:9" x14ac:dyDescent="0.35">
      <c r="A6" s="6" t="s">
        <v>4</v>
      </c>
      <c r="B6" s="23">
        <v>570</v>
      </c>
      <c r="C6" s="7">
        <f>B6*B12</f>
        <v>0</v>
      </c>
      <c r="H6" s="36">
        <f>(B6-'2018'!B6)/'2018'!B6</f>
        <v>5.9479553903345722E-2</v>
      </c>
    </row>
    <row r="7" spans="1:9" ht="13.15" x14ac:dyDescent="0.4">
      <c r="A7" s="6" t="s">
        <v>5</v>
      </c>
      <c r="B7" s="23"/>
      <c r="C7" s="20">
        <f>MIN(SUM(C5:C6),E7)</f>
        <v>3575</v>
      </c>
      <c r="E7" s="24">
        <v>1844143</v>
      </c>
      <c r="F7" s="29">
        <f>INT((E7-C5)/B6)+1</f>
        <v>3230</v>
      </c>
      <c r="I7" s="36">
        <f>(C7-'2018'!C7)/'2018'!C7</f>
        <v>5.9887340646308927E-2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1105</v>
      </c>
      <c r="C9" s="7">
        <f>B9</f>
        <v>1105</v>
      </c>
      <c r="H9" s="36">
        <f>(B9-'2018'!B9)/'2018'!B9</f>
        <v>8.0156402737047897E-2</v>
      </c>
    </row>
    <row r="10" spans="1:9" x14ac:dyDescent="0.35">
      <c r="A10" s="6" t="s">
        <v>4</v>
      </c>
      <c r="B10" s="23">
        <v>421</v>
      </c>
      <c r="C10" s="7">
        <f>B10*B12</f>
        <v>0</v>
      </c>
      <c r="H10" s="36">
        <f>(B10-'2018'!B10)/'2018'!B10</f>
        <v>7.9487179487179482E-2</v>
      </c>
      <c r="I10" s="35"/>
    </row>
    <row r="11" spans="1:9" ht="13.15" x14ac:dyDescent="0.4">
      <c r="A11" s="6" t="s">
        <v>5</v>
      </c>
      <c r="B11" s="2"/>
      <c r="C11" s="20">
        <f>MIN(SUM(C9:C10),E11)</f>
        <v>1105</v>
      </c>
      <c r="E11" s="24">
        <v>299157</v>
      </c>
      <c r="H11" s="35"/>
      <c r="I11" s="36">
        <f>(C11-'2018'!C11)/'2018'!C11</f>
        <v>8.0156402737047897E-2</v>
      </c>
    </row>
    <row r="12" spans="1:9" ht="13.15" x14ac:dyDescent="0.4">
      <c r="A12" s="6" t="s">
        <v>7</v>
      </c>
      <c r="B12" s="14">
        <v>0</v>
      </c>
      <c r="C12" s="9"/>
      <c r="F12" s="28" t="s">
        <v>97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4680</v>
      </c>
      <c r="H13" s="35"/>
      <c r="I13" s="36">
        <f>(C13-'2018'!C13)/'2018'!C13</f>
        <v>6.4604185623293897E-2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3575</v>
      </c>
      <c r="C19" s="7">
        <f>B19</f>
        <v>3575</v>
      </c>
      <c r="H19" s="36">
        <f>(B19-'2018'!B19)/'2018'!B19</f>
        <v>5.9887340646308927E-2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(B20-'2018'!B20)/'2018'!B20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3575</v>
      </c>
      <c r="E21" s="24">
        <v>1844143</v>
      </c>
      <c r="H21" s="35"/>
      <c r="I21" s="36">
        <f>(C21-'2018'!C21)/'2018'!C21</f>
        <v>5.9887340646308927E-2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1105</v>
      </c>
      <c r="C23" s="7">
        <f>B23</f>
        <v>1105</v>
      </c>
      <c r="H23" s="36">
        <f>(B23-'2018'!B23)/'2018'!B23</f>
        <v>8.0156402737047897E-2</v>
      </c>
      <c r="I23" s="35"/>
    </row>
    <row r="24" spans="1:9" x14ac:dyDescent="0.35">
      <c r="A24" s="6" t="s">
        <v>4</v>
      </c>
      <c r="B24" s="23">
        <v>421</v>
      </c>
      <c r="C24" s="7">
        <f>B24*B26</f>
        <v>0</v>
      </c>
      <c r="H24" s="36">
        <f>(B24-'2018'!B24)/'2018'!B24</f>
        <v>7.9487179487179482E-2</v>
      </c>
      <c r="I24" s="35"/>
    </row>
    <row r="25" spans="1:9" ht="13.15" x14ac:dyDescent="0.4">
      <c r="A25" s="6" t="s">
        <v>5</v>
      </c>
      <c r="B25" s="2"/>
      <c r="C25" s="20">
        <f>MIN(SUM(C23:C24),E25)</f>
        <v>1105</v>
      </c>
      <c r="E25" s="24">
        <v>299157</v>
      </c>
      <c r="H25" s="35"/>
      <c r="I25" s="36">
        <f>(C25-'2018'!C25)/'2018'!C25</f>
        <v>8.0156402737047897E-2</v>
      </c>
    </row>
    <row r="26" spans="1:9" ht="13.15" x14ac:dyDescent="0.4">
      <c r="A26" s="6" t="s">
        <v>7</v>
      </c>
      <c r="B26" s="14">
        <v>0</v>
      </c>
      <c r="C26" s="9"/>
      <c r="F26" s="28" t="s">
        <v>97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4680</v>
      </c>
      <c r="H27" s="35"/>
      <c r="I27" s="36">
        <f>(C27-'2018'!C27)/'2018'!C27</f>
        <v>6.4604185623293897E-2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7203</v>
      </c>
      <c r="C32" s="7">
        <f>B32</f>
        <v>7203</v>
      </c>
      <c r="H32" s="36">
        <f>(B32-'2018'!B32)/'2018'!B32</f>
        <v>6.0044150110375276E-2</v>
      </c>
      <c r="I32" s="35"/>
    </row>
    <row r="33" spans="1:9" x14ac:dyDescent="0.35">
      <c r="A33" s="6" t="s">
        <v>4</v>
      </c>
      <c r="B33" s="23">
        <v>570</v>
      </c>
      <c r="C33" s="7">
        <f>B33*B40</f>
        <v>0</v>
      </c>
      <c r="H33" s="36">
        <f>(B33-'2018'!B33)/'2018'!B33</f>
        <v>5.9479553903345722E-2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(B34-'2018'!B34)/'2018'!B34</f>
        <v>6.0001378153962615E-2</v>
      </c>
      <c r="I34" s="35"/>
    </row>
    <row r="35" spans="1:9" ht="13.15" x14ac:dyDescent="0.4">
      <c r="A35" s="6" t="s">
        <v>5</v>
      </c>
      <c r="B35" s="23"/>
      <c r="C35" s="20">
        <f>MIN(SUM(C32:C34),E35)</f>
        <v>9048.9500000000007</v>
      </c>
      <c r="E35" s="24">
        <v>1844143</v>
      </c>
      <c r="H35" s="35"/>
      <c r="I35" s="36">
        <f>(C35-'2018'!C35)/'2018'!C35</f>
        <v>6.0035424520234575E-2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1105</v>
      </c>
      <c r="C37" s="7">
        <f>B37</f>
        <v>1105</v>
      </c>
      <c r="H37" s="36">
        <f>(B37-'2018'!B37)/'2018'!B37</f>
        <v>8.0156402737047897E-2</v>
      </c>
      <c r="I37" s="35"/>
    </row>
    <row r="38" spans="1:9" x14ac:dyDescent="0.35">
      <c r="A38" s="6" t="s">
        <v>4</v>
      </c>
      <c r="B38" s="23">
        <v>421</v>
      </c>
      <c r="C38" s="7">
        <f>B38*B40</f>
        <v>0</v>
      </c>
      <c r="H38" s="36">
        <f>(B38-'2018'!B38)/'2018'!B38</f>
        <v>7.9487179487179482E-2</v>
      </c>
      <c r="I38" s="35"/>
    </row>
    <row r="39" spans="1:9" ht="13.15" x14ac:dyDescent="0.4">
      <c r="A39" s="6" t="s">
        <v>5</v>
      </c>
      <c r="B39" s="2"/>
      <c r="C39" s="20">
        <f>MIN(SUM(C37:C38),E39)</f>
        <v>1105</v>
      </c>
      <c r="E39" s="24">
        <v>299157</v>
      </c>
      <c r="H39" s="35"/>
      <c r="I39" s="36">
        <f>(C39-'2018'!C39)/'2018'!C39</f>
        <v>8.0156402737047897E-2</v>
      </c>
    </row>
    <row r="40" spans="1:9" ht="13.15" x14ac:dyDescent="0.4">
      <c r="A40" s="6" t="s">
        <v>7</v>
      </c>
      <c r="B40" s="14">
        <v>0</v>
      </c>
      <c r="C40" s="9"/>
      <c r="F40" s="28" t="s">
        <v>97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10153.950000000001</v>
      </c>
      <c r="H41" s="35"/>
      <c r="I41" s="36">
        <f>(C41-'2018'!C41)/'2018'!C41</f>
        <v>6.2188659192046587E-2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98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9"/>
  <sheetViews>
    <sheetView zoomScaleNormal="100" workbookViewId="0">
      <selection activeCell="H5" sqref="H5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16" t="s">
        <v>107</v>
      </c>
      <c r="B1" s="26" t="s">
        <v>104</v>
      </c>
      <c r="F1" s="40" t="s">
        <v>110</v>
      </c>
      <c r="G1" s="40"/>
      <c r="H1" s="40"/>
      <c r="I1" s="40"/>
      <c r="J1" s="40"/>
      <c r="K1" s="40"/>
    </row>
    <row r="2" spans="1:11" ht="13.15" x14ac:dyDescent="0.4">
      <c r="A2" s="28" t="s">
        <v>108</v>
      </c>
    </row>
    <row r="3" spans="1:11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1899467</v>
      </c>
      <c r="F7" s="29">
        <f>INT((E7-C5)/B6)+1</f>
        <v>3230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308132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1899467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308132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1899467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308132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29A9-B4E5-47FC-AF31-BA832B5A335F}">
  <dimension ref="A1:N51"/>
  <sheetViews>
    <sheetView topLeftCell="A3" zoomScaleNormal="100" workbookViewId="0">
      <selection activeCell="H5" sqref="H5:I41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4" ht="17.649999999999999" x14ac:dyDescent="0.5">
      <c r="A1" s="16" t="s">
        <v>113</v>
      </c>
      <c r="B1" s="26" t="s">
        <v>111</v>
      </c>
      <c r="F1" s="45" t="s">
        <v>116</v>
      </c>
      <c r="G1" s="45"/>
      <c r="H1" s="45"/>
      <c r="I1" s="45"/>
      <c r="J1" s="45"/>
      <c r="K1" s="45"/>
    </row>
    <row r="2" spans="1:14" ht="13.15" x14ac:dyDescent="0.4">
      <c r="A2" s="28" t="s">
        <v>114</v>
      </c>
    </row>
    <row r="3" spans="1:14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115</v>
      </c>
      <c r="J3" s="48"/>
      <c r="K3" s="48"/>
      <c r="L3" s="48"/>
      <c r="M3" s="48"/>
      <c r="N3" s="48"/>
    </row>
    <row r="4" spans="1:14" ht="13.15" x14ac:dyDescent="0.4">
      <c r="A4" s="4" t="s">
        <v>95</v>
      </c>
      <c r="B4" s="5"/>
      <c r="C4" s="13" t="s">
        <v>8</v>
      </c>
    </row>
    <row r="5" spans="1:14" x14ac:dyDescent="0.35">
      <c r="A5" s="6" t="s">
        <v>2</v>
      </c>
      <c r="B5" s="23">
        <v>3792</v>
      </c>
      <c r="C5" s="7">
        <f>B5</f>
        <v>3792</v>
      </c>
      <c r="H5" s="46">
        <f>(B5-'2020'!B5)/'2020'!B5</f>
        <v>2.9875067897881587E-2</v>
      </c>
      <c r="I5" s="47"/>
    </row>
    <row r="6" spans="1:14" x14ac:dyDescent="0.35">
      <c r="A6" s="6" t="s">
        <v>4</v>
      </c>
      <c r="B6" s="23">
        <v>605</v>
      </c>
      <c r="C6" s="7">
        <f>B6*B12</f>
        <v>0</v>
      </c>
      <c r="H6" s="46">
        <f>(B6-'2020'!B6)/'2020'!B6</f>
        <v>3.0664395229982964E-2</v>
      </c>
      <c r="I6" s="47"/>
    </row>
    <row r="7" spans="1:14" ht="13.15" x14ac:dyDescent="0.4">
      <c r="A7" s="6" t="s">
        <v>5</v>
      </c>
      <c r="B7" s="23"/>
      <c r="C7" s="20">
        <f>MIN(SUM(C5:C6),E7)</f>
        <v>3792</v>
      </c>
      <c r="E7" s="24">
        <v>1956451</v>
      </c>
      <c r="F7" s="29">
        <f>INT((E7-C5)/B6)+1</f>
        <v>3228</v>
      </c>
      <c r="H7" s="47"/>
      <c r="I7" s="46">
        <f>(C7-'2020'!C7)/'2020'!C7</f>
        <v>2.9875067897881587E-2</v>
      </c>
    </row>
    <row r="8" spans="1:14" ht="13.15" x14ac:dyDescent="0.4">
      <c r="A8" s="8" t="s">
        <v>96</v>
      </c>
      <c r="B8" s="23"/>
      <c r="C8" s="9"/>
      <c r="H8" s="47"/>
      <c r="I8" s="47"/>
    </row>
    <row r="9" spans="1:14" x14ac:dyDescent="0.35">
      <c r="A9" s="6" t="s">
        <v>2</v>
      </c>
      <c r="B9" s="23">
        <v>1172</v>
      </c>
      <c r="C9" s="7">
        <f>B9</f>
        <v>1172</v>
      </c>
      <c r="H9" s="46">
        <f>(B9-'2020'!B9)/'2020'!B9</f>
        <v>2.9876977152899824E-2</v>
      </c>
      <c r="I9" s="47"/>
    </row>
    <row r="10" spans="1:14" x14ac:dyDescent="0.35">
      <c r="A10" s="6" t="s">
        <v>4</v>
      </c>
      <c r="B10" s="23">
        <v>447</v>
      </c>
      <c r="C10" s="7">
        <f>B10*B12</f>
        <v>0</v>
      </c>
      <c r="H10" s="46">
        <f>(B10-'2020'!B10)/'2020'!B10</f>
        <v>2.9953917050691243E-2</v>
      </c>
      <c r="I10" s="47"/>
    </row>
    <row r="11" spans="1:14" ht="13.15" x14ac:dyDescent="0.4">
      <c r="A11" s="6" t="s">
        <v>5</v>
      </c>
      <c r="B11" s="2"/>
      <c r="C11" s="20">
        <f>MIN(SUM(C9:C10),E11)</f>
        <v>1172</v>
      </c>
      <c r="E11" s="24">
        <v>317376</v>
      </c>
      <c r="H11" s="47"/>
      <c r="I11" s="46">
        <f>(C11-'2020'!C11)/'2020'!C11</f>
        <v>2.9876977152899824E-2</v>
      </c>
    </row>
    <row r="12" spans="1:14" ht="13.15" x14ac:dyDescent="0.4">
      <c r="A12" s="6" t="s">
        <v>7</v>
      </c>
      <c r="B12" s="14">
        <v>0</v>
      </c>
      <c r="C12" s="9"/>
      <c r="F12" s="28" t="s">
        <v>112</v>
      </c>
      <c r="H12" s="47"/>
      <c r="I12" s="47"/>
    </row>
    <row r="13" spans="1:14" ht="13.5" thickBot="1" x14ac:dyDescent="0.45">
      <c r="A13" s="10" t="s">
        <v>6</v>
      </c>
      <c r="B13" s="11"/>
      <c r="C13" s="12">
        <f>C7+C11</f>
        <v>4964</v>
      </c>
      <c r="H13" s="47"/>
      <c r="I13" s="46">
        <f>(C13-'2020'!C13)/'2020'!C13</f>
        <v>2.9875518672199172E-2</v>
      </c>
    </row>
    <row r="14" spans="1:14" x14ac:dyDescent="0.35">
      <c r="A14" s="27" t="s">
        <v>20</v>
      </c>
      <c r="H14" s="47"/>
      <c r="I14" s="47"/>
    </row>
    <row r="15" spans="1:14" x14ac:dyDescent="0.35">
      <c r="A15" s="30" t="s">
        <v>24</v>
      </c>
      <c r="H15" s="47"/>
      <c r="I15" s="47"/>
    </row>
    <row r="16" spans="1:14" x14ac:dyDescent="0.35">
      <c r="H16" s="47"/>
      <c r="I16" s="47"/>
    </row>
    <row r="17" spans="1:9" ht="15.4" thickBot="1" x14ac:dyDescent="0.45">
      <c r="A17" s="17" t="s">
        <v>77</v>
      </c>
      <c r="H17" s="47"/>
      <c r="I17" s="47"/>
    </row>
    <row r="18" spans="1:9" ht="13.15" x14ac:dyDescent="0.4">
      <c r="A18" s="4" t="s">
        <v>95</v>
      </c>
      <c r="B18" s="5"/>
      <c r="C18" s="13" t="s">
        <v>8</v>
      </c>
      <c r="H18" s="47"/>
      <c r="I18" s="47"/>
    </row>
    <row r="19" spans="1:9" x14ac:dyDescent="0.35">
      <c r="A19" s="6" t="s">
        <v>2</v>
      </c>
      <c r="B19" s="23">
        <v>3792</v>
      </c>
      <c r="C19" s="7">
        <f>B19</f>
        <v>3792</v>
      </c>
      <c r="H19" s="46">
        <f>(B19-'2020'!B19)/'2020'!B19</f>
        <v>2.9875067897881587E-2</v>
      </c>
      <c r="I19" s="47"/>
    </row>
    <row r="20" spans="1:9" x14ac:dyDescent="0.35">
      <c r="A20" s="6" t="s">
        <v>4</v>
      </c>
      <c r="B20" s="23">
        <v>250</v>
      </c>
      <c r="C20" s="7">
        <f>B20*B26</f>
        <v>0</v>
      </c>
      <c r="H20" s="46">
        <f>(B20-'2020'!B20)/'2020'!B20</f>
        <v>0</v>
      </c>
      <c r="I20" s="47"/>
    </row>
    <row r="21" spans="1:9" ht="13.15" x14ac:dyDescent="0.4">
      <c r="A21" s="6" t="s">
        <v>5</v>
      </c>
      <c r="B21" s="23"/>
      <c r="C21" s="20">
        <f>MIN(SUM(C19:C20),E21)</f>
        <v>3792</v>
      </c>
      <c r="E21" s="24">
        <v>1956451</v>
      </c>
      <c r="H21" s="47"/>
      <c r="I21" s="46">
        <f>(C21-'2020'!C21)/'2020'!C21</f>
        <v>2.9875067897881587E-2</v>
      </c>
    </row>
    <row r="22" spans="1:9" ht="13.15" x14ac:dyDescent="0.4">
      <c r="A22" s="8" t="s">
        <v>96</v>
      </c>
      <c r="B22" s="23"/>
      <c r="C22" s="9"/>
      <c r="H22" s="47"/>
      <c r="I22" s="47"/>
    </row>
    <row r="23" spans="1:9" x14ac:dyDescent="0.35">
      <c r="A23" s="6" t="s">
        <v>2</v>
      </c>
      <c r="B23" s="23">
        <v>1172</v>
      </c>
      <c r="C23" s="7">
        <f>B23</f>
        <v>1172</v>
      </c>
      <c r="H23" s="46">
        <f>(B23-'2020'!B23)/'2020'!B23</f>
        <v>2.9876977152899824E-2</v>
      </c>
      <c r="I23" s="47"/>
    </row>
    <row r="24" spans="1:9" x14ac:dyDescent="0.35">
      <c r="A24" s="6" t="s">
        <v>4</v>
      </c>
      <c r="B24" s="23">
        <v>447</v>
      </c>
      <c r="C24" s="7">
        <f>B24*B26</f>
        <v>0</v>
      </c>
      <c r="H24" s="46">
        <f>(B24-'2020'!B24)/'2020'!B24</f>
        <v>2.9953917050691243E-2</v>
      </c>
      <c r="I24" s="47"/>
    </row>
    <row r="25" spans="1:9" ht="13.15" x14ac:dyDescent="0.4">
      <c r="A25" s="6" t="s">
        <v>5</v>
      </c>
      <c r="B25" s="2"/>
      <c r="C25" s="20">
        <f>MIN(SUM(C23:C24),E25)</f>
        <v>1172</v>
      </c>
      <c r="E25" s="24">
        <v>317376</v>
      </c>
      <c r="H25" s="47"/>
      <c r="I25" s="46">
        <f>(C25-'2020'!C25)/'2020'!C25</f>
        <v>2.9876977152899824E-2</v>
      </c>
    </row>
    <row r="26" spans="1:9" ht="13.15" x14ac:dyDescent="0.4">
      <c r="A26" s="6" t="s">
        <v>7</v>
      </c>
      <c r="B26" s="14">
        <v>0</v>
      </c>
      <c r="C26" s="9"/>
      <c r="F26" s="28" t="s">
        <v>112</v>
      </c>
      <c r="H26" s="47"/>
      <c r="I26" s="47"/>
    </row>
    <row r="27" spans="1:9" ht="13.5" thickBot="1" x14ac:dyDescent="0.45">
      <c r="A27" s="10" t="s">
        <v>6</v>
      </c>
      <c r="B27" s="11"/>
      <c r="C27" s="12">
        <f>C21+C25</f>
        <v>4964</v>
      </c>
      <c r="H27" s="47"/>
      <c r="I27" s="46">
        <f>(C27-'2020'!C27)/'2020'!C27</f>
        <v>2.9875518672199172E-2</v>
      </c>
    </row>
    <row r="28" spans="1:9" x14ac:dyDescent="0.35">
      <c r="A28" s="27" t="s">
        <v>20</v>
      </c>
      <c r="H28" s="47"/>
      <c r="I28" s="47"/>
    </row>
    <row r="29" spans="1:9" x14ac:dyDescent="0.35">
      <c r="H29" s="47"/>
      <c r="I29" s="47"/>
    </row>
    <row r="30" spans="1:9" ht="15.4" thickBot="1" x14ac:dyDescent="0.45">
      <c r="A30" s="17" t="s">
        <v>79</v>
      </c>
      <c r="H30" s="47"/>
      <c r="I30" s="47"/>
    </row>
    <row r="31" spans="1:9" ht="13.15" x14ac:dyDescent="0.4">
      <c r="A31" s="4" t="s">
        <v>95</v>
      </c>
      <c r="B31" s="5"/>
      <c r="C31" s="13" t="s">
        <v>8</v>
      </c>
      <c r="H31" s="47"/>
      <c r="I31" s="47"/>
    </row>
    <row r="32" spans="1:9" x14ac:dyDescent="0.35">
      <c r="A32" s="6" t="s">
        <v>2</v>
      </c>
      <c r="B32" s="23">
        <v>7642</v>
      </c>
      <c r="C32" s="7">
        <f>B32</f>
        <v>7642</v>
      </c>
      <c r="H32" s="46">
        <f>(B32-'2020'!B32)/'2020'!B32</f>
        <v>3.005795929370535E-2</v>
      </c>
      <c r="I32" s="47"/>
    </row>
    <row r="33" spans="1:9" x14ac:dyDescent="0.35">
      <c r="A33" s="6" t="s">
        <v>4</v>
      </c>
      <c r="B33" s="23">
        <v>605</v>
      </c>
      <c r="C33" s="7">
        <f>B33*B40</f>
        <v>0</v>
      </c>
      <c r="H33" s="46">
        <f>(B33-'2020'!B33)/'2020'!B33</f>
        <v>3.0664395229982964E-2</v>
      </c>
      <c r="I33" s="47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46">
        <f>(B34-'2020'!B34)/'2020'!B34</f>
        <v>0</v>
      </c>
      <c r="I34" s="47"/>
    </row>
    <row r="35" spans="1:9" ht="13.15" x14ac:dyDescent="0.4">
      <c r="A35" s="6" t="s">
        <v>5</v>
      </c>
      <c r="B35" s="23"/>
      <c r="C35" s="20">
        <f>MIN(SUM(C32:C34),E35)</f>
        <v>9487.9500000000007</v>
      </c>
      <c r="E35" s="24">
        <v>1956451</v>
      </c>
      <c r="H35" s="47"/>
      <c r="I35" s="46">
        <f>(C35-'2020'!C35)/'2020'!C35</f>
        <v>2.406920706533764E-2</v>
      </c>
    </row>
    <row r="36" spans="1:9" ht="13.15" x14ac:dyDescent="0.4">
      <c r="A36" s="8" t="s">
        <v>96</v>
      </c>
      <c r="B36" s="23"/>
      <c r="C36" s="9"/>
      <c r="H36" s="47"/>
      <c r="I36" s="47"/>
    </row>
    <row r="37" spans="1:9" x14ac:dyDescent="0.35">
      <c r="A37" s="6" t="s">
        <v>2</v>
      </c>
      <c r="B37" s="23">
        <v>1172</v>
      </c>
      <c r="C37" s="7">
        <f>B37</f>
        <v>1172</v>
      </c>
      <c r="H37" s="46">
        <f>(B37-'2020'!B37)/'2020'!B37</f>
        <v>2.9876977152899824E-2</v>
      </c>
      <c r="I37" s="47"/>
    </row>
    <row r="38" spans="1:9" x14ac:dyDescent="0.35">
      <c r="A38" s="6" t="s">
        <v>4</v>
      </c>
      <c r="B38" s="23">
        <v>447</v>
      </c>
      <c r="C38" s="7">
        <f>B38*B40</f>
        <v>0</v>
      </c>
      <c r="H38" s="46">
        <f>(B38-'2020'!B38)/'2020'!B38</f>
        <v>2.9953917050691243E-2</v>
      </c>
      <c r="I38" s="47"/>
    </row>
    <row r="39" spans="1:9" ht="13.15" x14ac:dyDescent="0.4">
      <c r="A39" s="6" t="s">
        <v>5</v>
      </c>
      <c r="B39" s="2"/>
      <c r="C39" s="20">
        <f>MIN(SUM(C37:C38),E39)</f>
        <v>1172</v>
      </c>
      <c r="E39" s="24">
        <v>317376</v>
      </c>
      <c r="H39" s="47"/>
      <c r="I39" s="46">
        <f>(C39-'2020'!C39)/'2020'!C39</f>
        <v>2.9876977152899824E-2</v>
      </c>
    </row>
    <row r="40" spans="1:9" ht="13.15" x14ac:dyDescent="0.4">
      <c r="A40" s="6" t="s">
        <v>7</v>
      </c>
      <c r="B40" s="14">
        <v>0</v>
      </c>
      <c r="C40" s="9"/>
      <c r="F40" s="28" t="s">
        <v>112</v>
      </c>
      <c r="H40" s="47"/>
      <c r="I40" s="47"/>
    </row>
    <row r="41" spans="1:9" ht="13.5" thickBot="1" x14ac:dyDescent="0.45">
      <c r="A41" s="10" t="s">
        <v>6</v>
      </c>
      <c r="B41" s="11"/>
      <c r="C41" s="12">
        <f>C35+C39</f>
        <v>10659.95</v>
      </c>
      <c r="H41" s="47"/>
      <c r="I41" s="46">
        <f>(C41-'2020'!C41)/'2020'!C41</f>
        <v>2.470453092632378E-2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49" t="s">
        <v>119</v>
      </c>
    </row>
    <row r="49" spans="1:1" x14ac:dyDescent="0.35">
      <c r="A49" s="49" t="s">
        <v>120</v>
      </c>
    </row>
    <row r="50" spans="1:1" ht="13.15" x14ac:dyDescent="0.4">
      <c r="A50" s="1" t="s">
        <v>117</v>
      </c>
    </row>
    <row r="51" spans="1:1" x14ac:dyDescent="0.35">
      <c r="A51" s="49" t="s">
        <v>118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4E49-9BBB-4999-B2F3-C6BAB3F1D32F}">
  <dimension ref="A1:N51"/>
  <sheetViews>
    <sheetView topLeftCell="A3" zoomScale="90" zoomScaleNormal="90" workbookViewId="0">
      <selection activeCell="E7" sqref="E7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6.3984375" customWidth="1"/>
    <col min="6" max="6" width="15.73046875" customWidth="1"/>
    <col min="8" max="8" width="10.265625" customWidth="1"/>
    <col min="10" max="10" width="10.73046875" bestFit="1" customWidth="1"/>
  </cols>
  <sheetData>
    <row r="1" spans="1:14" ht="17.649999999999999" x14ac:dyDescent="0.5">
      <c r="A1" s="16" t="s">
        <v>124</v>
      </c>
      <c r="B1" s="26" t="s">
        <v>121</v>
      </c>
      <c r="F1" s="38" t="s">
        <v>127</v>
      </c>
      <c r="G1" s="38"/>
      <c r="H1" s="38"/>
      <c r="I1" s="38"/>
      <c r="J1" s="38"/>
      <c r="K1" s="38"/>
    </row>
    <row r="2" spans="1:14" ht="13.15" x14ac:dyDescent="0.4">
      <c r="A2" s="28" t="s">
        <v>125</v>
      </c>
    </row>
    <row r="3" spans="1:14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126</v>
      </c>
      <c r="J3" s="48"/>
      <c r="K3" s="48"/>
      <c r="L3" s="48"/>
      <c r="M3" s="48"/>
      <c r="N3" s="48"/>
    </row>
    <row r="4" spans="1:14" ht="13.15" x14ac:dyDescent="0.4">
      <c r="A4" s="4" t="s">
        <v>95</v>
      </c>
      <c r="B4" s="5"/>
      <c r="C4" s="13" t="s">
        <v>8</v>
      </c>
    </row>
    <row r="5" spans="1:14" x14ac:dyDescent="0.35">
      <c r="A5" s="6" t="s">
        <v>2</v>
      </c>
      <c r="B5" s="23">
        <v>3982</v>
      </c>
      <c r="C5" s="7">
        <f>B5</f>
        <v>3982</v>
      </c>
      <c r="H5" s="46">
        <f>(B5-'2021 '!B5)/'2021 '!B5</f>
        <v>5.0105485232067509E-2</v>
      </c>
      <c r="I5" s="47"/>
      <c r="J5" s="50"/>
      <c r="K5" s="51"/>
    </row>
    <row r="6" spans="1:14" x14ac:dyDescent="0.35">
      <c r="A6" s="6" t="s">
        <v>4</v>
      </c>
      <c r="B6" s="23">
        <v>635</v>
      </c>
      <c r="C6" s="7">
        <f>B6*B12</f>
        <v>0</v>
      </c>
      <c r="H6" s="46">
        <f>(B6-'2021 '!B6)/'2021 '!B6</f>
        <v>4.9586776859504134E-2</v>
      </c>
      <c r="I6" s="47"/>
    </row>
    <row r="7" spans="1:14" ht="13.15" x14ac:dyDescent="0.4">
      <c r="A7" s="6" t="s">
        <v>5</v>
      </c>
      <c r="B7" s="23"/>
      <c r="C7" s="20">
        <f>MIN(SUM(C5:C6),E7)</f>
        <v>3982</v>
      </c>
      <c r="E7" s="24">
        <v>2054274</v>
      </c>
      <c r="F7" s="29">
        <f>INT((E7-C5)/B6)+1</f>
        <v>3229</v>
      </c>
      <c r="H7" s="47"/>
      <c r="I7" s="46">
        <f>(C7-'2021 '!C7)/'2021 '!C7</f>
        <v>5.0105485232067509E-2</v>
      </c>
    </row>
    <row r="8" spans="1:14" ht="13.15" x14ac:dyDescent="0.4">
      <c r="A8" s="8" t="s">
        <v>96</v>
      </c>
      <c r="B8" s="23"/>
      <c r="C8" s="9"/>
      <c r="H8" s="47"/>
      <c r="I8" s="47"/>
    </row>
    <row r="9" spans="1:14" x14ac:dyDescent="0.35">
      <c r="A9" s="6" t="s">
        <v>2</v>
      </c>
      <c r="B9" s="23">
        <v>1231</v>
      </c>
      <c r="C9" s="7">
        <f>B9</f>
        <v>1231</v>
      </c>
      <c r="H9" s="46">
        <f>(B9-'2021 '!B9)/'2021 '!B9</f>
        <v>5.0341296928327645E-2</v>
      </c>
      <c r="I9" s="47"/>
    </row>
    <row r="10" spans="1:14" x14ac:dyDescent="0.35">
      <c r="A10" s="6" t="s">
        <v>4</v>
      </c>
      <c r="B10" s="23">
        <v>469</v>
      </c>
      <c r="C10" s="7">
        <f>B10*B12</f>
        <v>0</v>
      </c>
      <c r="H10" s="46">
        <f>(B10-'2021 '!B10)/'2021 '!B10</f>
        <v>4.9217002237136466E-2</v>
      </c>
      <c r="I10" s="47"/>
    </row>
    <row r="11" spans="1:14" ht="13.15" x14ac:dyDescent="0.4">
      <c r="A11" s="6" t="s">
        <v>5</v>
      </c>
      <c r="B11" s="2"/>
      <c r="C11" s="20">
        <f>MIN(SUM(C9:C10),E11)</f>
        <v>1231</v>
      </c>
      <c r="E11" s="24">
        <v>333245</v>
      </c>
      <c r="H11" s="47"/>
      <c r="I11" s="46">
        <f>(C11-'2021 '!C11)/'2021 '!C11</f>
        <v>5.0341296928327645E-2</v>
      </c>
    </row>
    <row r="12" spans="1:14" ht="13.15" x14ac:dyDescent="0.4">
      <c r="A12" s="6" t="s">
        <v>7</v>
      </c>
      <c r="B12" s="14">
        <f>'2023'!B13</f>
        <v>0</v>
      </c>
      <c r="C12" s="9"/>
      <c r="F12" s="28" t="s">
        <v>122</v>
      </c>
      <c r="H12" s="47"/>
      <c r="I12" s="47"/>
    </row>
    <row r="13" spans="1:14" ht="13.5" thickBot="1" x14ac:dyDescent="0.45">
      <c r="A13" s="10" t="s">
        <v>6</v>
      </c>
      <c r="B13" s="11"/>
      <c r="C13" s="12">
        <f>C7+C11</f>
        <v>5213</v>
      </c>
      <c r="H13" s="47"/>
      <c r="I13" s="46">
        <f>(C13-'2021 '!C13)/'2021 '!C13</f>
        <v>5.0161160354552779E-2</v>
      </c>
    </row>
    <row r="14" spans="1:14" x14ac:dyDescent="0.35">
      <c r="A14" s="27" t="s">
        <v>20</v>
      </c>
      <c r="H14" s="47"/>
      <c r="I14" s="47"/>
    </row>
    <row r="15" spans="1:14" x14ac:dyDescent="0.35">
      <c r="A15" s="30" t="s">
        <v>24</v>
      </c>
      <c r="H15" s="47"/>
      <c r="I15" s="47"/>
    </row>
    <row r="16" spans="1:14" x14ac:dyDescent="0.35">
      <c r="H16" s="47"/>
      <c r="I16" s="47"/>
    </row>
    <row r="17" spans="1:9" ht="15.4" thickBot="1" x14ac:dyDescent="0.45">
      <c r="A17" s="17" t="s">
        <v>77</v>
      </c>
      <c r="H17" s="47"/>
      <c r="I17" s="47"/>
    </row>
    <row r="18" spans="1:9" ht="13.15" x14ac:dyDescent="0.4">
      <c r="A18" s="4" t="s">
        <v>95</v>
      </c>
      <c r="B18" s="5"/>
      <c r="C18" s="13" t="s">
        <v>8</v>
      </c>
      <c r="H18" s="47"/>
      <c r="I18" s="47"/>
    </row>
    <row r="19" spans="1:9" x14ac:dyDescent="0.35">
      <c r="A19" s="6" t="s">
        <v>2</v>
      </c>
      <c r="B19" s="23">
        <v>3982</v>
      </c>
      <c r="C19" s="7">
        <f>B19</f>
        <v>3982</v>
      </c>
      <c r="H19" s="46">
        <f>(B19-'2021 '!B19)/'2021 '!B19</f>
        <v>5.0105485232067509E-2</v>
      </c>
      <c r="I19" s="47"/>
    </row>
    <row r="20" spans="1:9" x14ac:dyDescent="0.35">
      <c r="A20" s="6" t="s">
        <v>4</v>
      </c>
      <c r="B20" s="23">
        <v>250</v>
      </c>
      <c r="C20" s="7">
        <f>B20*B26</f>
        <v>0</v>
      </c>
      <c r="H20" s="46">
        <f>(B20-'2021 '!B20)/'2021 '!B20</f>
        <v>0</v>
      </c>
      <c r="I20" s="47"/>
    </row>
    <row r="21" spans="1:9" ht="13.15" x14ac:dyDescent="0.4">
      <c r="A21" s="6" t="s">
        <v>5</v>
      </c>
      <c r="B21" s="23"/>
      <c r="C21" s="20">
        <f>MIN(SUM(C19:C20),E21)</f>
        <v>3982</v>
      </c>
      <c r="E21" s="24">
        <v>2054274</v>
      </c>
      <c r="H21" s="47"/>
      <c r="I21" s="46">
        <f>(C21-'2021 '!C21)/'2021 '!C21</f>
        <v>5.0105485232067509E-2</v>
      </c>
    </row>
    <row r="22" spans="1:9" ht="13.15" x14ac:dyDescent="0.4">
      <c r="A22" s="8" t="s">
        <v>96</v>
      </c>
      <c r="B22" s="23"/>
      <c r="C22" s="9"/>
      <c r="H22" s="47"/>
      <c r="I22" s="47"/>
    </row>
    <row r="23" spans="1:9" x14ac:dyDescent="0.35">
      <c r="A23" s="6" t="s">
        <v>2</v>
      </c>
      <c r="B23" s="23">
        <v>1231</v>
      </c>
      <c r="C23" s="7">
        <f>B23</f>
        <v>1231</v>
      </c>
      <c r="H23" s="46">
        <f>(B23-'2021 '!B23)/'2021 '!B23</f>
        <v>5.0341296928327645E-2</v>
      </c>
      <c r="I23" s="47"/>
    </row>
    <row r="24" spans="1:9" x14ac:dyDescent="0.35">
      <c r="A24" s="6" t="s">
        <v>4</v>
      </c>
      <c r="B24" s="23">
        <v>469</v>
      </c>
      <c r="C24" s="7">
        <f>B24*B26</f>
        <v>0</v>
      </c>
      <c r="H24" s="46">
        <f>(B24-'2021 '!B24)/'2021 '!B24</f>
        <v>4.9217002237136466E-2</v>
      </c>
      <c r="I24" s="47"/>
    </row>
    <row r="25" spans="1:9" ht="13.15" x14ac:dyDescent="0.4">
      <c r="A25" s="6" t="s">
        <v>5</v>
      </c>
      <c r="B25" s="2"/>
      <c r="C25" s="20">
        <f>MIN(SUM(C23:C24),E25)</f>
        <v>1231</v>
      </c>
      <c r="E25" s="24">
        <v>333245</v>
      </c>
      <c r="H25" s="47"/>
      <c r="I25" s="46">
        <f>(C25-'2021 '!C25)/'2021 '!C25</f>
        <v>5.0341296928327645E-2</v>
      </c>
    </row>
    <row r="26" spans="1:9" ht="13.15" x14ac:dyDescent="0.4">
      <c r="A26" s="6" t="s">
        <v>7</v>
      </c>
      <c r="B26" s="14">
        <f>'2023'!B33</f>
        <v>0</v>
      </c>
      <c r="C26" s="9"/>
      <c r="F26" s="28" t="s">
        <v>122</v>
      </c>
      <c r="H26" s="47"/>
      <c r="I26" s="47"/>
    </row>
    <row r="27" spans="1:9" ht="13.5" thickBot="1" x14ac:dyDescent="0.45">
      <c r="A27" s="10" t="s">
        <v>6</v>
      </c>
      <c r="B27" s="11"/>
      <c r="C27" s="12">
        <f>C21+C25</f>
        <v>5213</v>
      </c>
      <c r="H27" s="47"/>
      <c r="I27" s="46">
        <f>(C27-'2021 '!C27)/'2021 '!C27</f>
        <v>5.0161160354552779E-2</v>
      </c>
    </row>
    <row r="28" spans="1:9" x14ac:dyDescent="0.35">
      <c r="A28" s="27" t="s">
        <v>20</v>
      </c>
      <c r="H28" s="47"/>
      <c r="I28" s="47"/>
    </row>
    <row r="29" spans="1:9" x14ac:dyDescent="0.35">
      <c r="H29" s="47"/>
      <c r="I29" s="47"/>
    </row>
    <row r="30" spans="1:9" ht="15.4" thickBot="1" x14ac:dyDescent="0.45">
      <c r="A30" s="17" t="s">
        <v>79</v>
      </c>
      <c r="H30" s="47"/>
      <c r="I30" s="47"/>
    </row>
    <row r="31" spans="1:9" ht="13.15" x14ac:dyDescent="0.4">
      <c r="A31" s="4" t="s">
        <v>95</v>
      </c>
      <c r="B31" s="5"/>
      <c r="C31" s="13" t="s">
        <v>8</v>
      </c>
      <c r="H31" s="47"/>
      <c r="I31" s="47"/>
    </row>
    <row r="32" spans="1:9" x14ac:dyDescent="0.35">
      <c r="A32" s="6" t="s">
        <v>2</v>
      </c>
      <c r="B32" s="23">
        <v>8024</v>
      </c>
      <c r="C32" s="7">
        <f>B32</f>
        <v>8024</v>
      </c>
      <c r="H32" s="46">
        <f>(B32-'2021 '!B32)/'2021 '!B32</f>
        <v>4.9986914420308823E-2</v>
      </c>
      <c r="I32" s="47"/>
    </row>
    <row r="33" spans="1:9" x14ac:dyDescent="0.35">
      <c r="A33" s="6" t="s">
        <v>4</v>
      </c>
      <c r="B33" s="23">
        <v>635</v>
      </c>
      <c r="C33" s="7">
        <f>B33*B40</f>
        <v>0</v>
      </c>
      <c r="H33" s="46">
        <f>(B33-'2021 '!B33)/'2021 '!B33</f>
        <v>4.9586776859504134E-2</v>
      </c>
      <c r="I33" s="47"/>
    </row>
    <row r="34" spans="1:9" x14ac:dyDescent="0.35">
      <c r="A34" s="6" t="s">
        <v>13</v>
      </c>
      <c r="B34" s="37">
        <v>1.8459499999999998E-5</v>
      </c>
      <c r="C34" s="7">
        <f>B34*B42</f>
        <v>1.8459499999999998E-5</v>
      </c>
      <c r="H34" s="46">
        <f>(B34-'2021 '!B34)/'2021 '!B34</f>
        <v>0</v>
      </c>
      <c r="I34" s="47"/>
    </row>
    <row r="35" spans="1:9" ht="13.15" x14ac:dyDescent="0.4">
      <c r="A35" s="6" t="s">
        <v>5</v>
      </c>
      <c r="B35" s="23"/>
      <c r="C35" s="20">
        <f>MIN(SUM(C32:C34),E35)</f>
        <v>8024.0000184595001</v>
      </c>
      <c r="E35" s="24">
        <v>2054274</v>
      </c>
      <c r="H35" s="47"/>
      <c r="I35" s="46">
        <f>(C35-'2021 '!C35)/'2021 '!C35</f>
        <v>-0.15429570998376893</v>
      </c>
    </row>
    <row r="36" spans="1:9" ht="13.15" x14ac:dyDescent="0.4">
      <c r="A36" s="8" t="s">
        <v>96</v>
      </c>
      <c r="B36" s="23"/>
      <c r="C36" s="9"/>
      <c r="H36" s="47"/>
      <c r="I36" s="47"/>
    </row>
    <row r="37" spans="1:9" x14ac:dyDescent="0.35">
      <c r="A37" s="6" t="s">
        <v>2</v>
      </c>
      <c r="B37" s="23">
        <v>1231</v>
      </c>
      <c r="C37" s="7">
        <f>B37</f>
        <v>1231</v>
      </c>
      <c r="H37" s="46">
        <f>(B37-'2021 '!B37)/'2021 '!B37</f>
        <v>5.0341296928327645E-2</v>
      </c>
      <c r="I37" s="47"/>
    </row>
    <row r="38" spans="1:9" x14ac:dyDescent="0.35">
      <c r="A38" s="6" t="s">
        <v>4</v>
      </c>
      <c r="B38" s="23">
        <v>469</v>
      </c>
      <c r="C38" s="7">
        <f>B38*B40</f>
        <v>0</v>
      </c>
      <c r="H38" s="46">
        <f>(B38-'2021 '!B38)/'2021 '!B38</f>
        <v>4.9217002237136466E-2</v>
      </c>
      <c r="I38" s="47"/>
    </row>
    <row r="39" spans="1:9" ht="13.15" x14ac:dyDescent="0.4">
      <c r="A39" s="6" t="s">
        <v>5</v>
      </c>
      <c r="B39" s="2"/>
      <c r="C39" s="20">
        <f>MIN(SUM(C37:C38),E39)</f>
        <v>1231</v>
      </c>
      <c r="E39" s="24">
        <v>333245</v>
      </c>
      <c r="H39" s="47"/>
      <c r="I39" s="46">
        <f>(C39-'2021 '!C39)/'2021 '!C39</f>
        <v>5.0341296928327645E-2</v>
      </c>
    </row>
    <row r="40" spans="1:9" ht="13.15" x14ac:dyDescent="0.4">
      <c r="A40" s="6" t="s">
        <v>7</v>
      </c>
      <c r="B40" s="14">
        <f>'2023'!B53</f>
        <v>0</v>
      </c>
      <c r="C40" s="9"/>
      <c r="F40" s="28" t="s">
        <v>122</v>
      </c>
      <c r="H40" s="47"/>
      <c r="I40" s="47"/>
    </row>
    <row r="41" spans="1:9" ht="13.5" thickBot="1" x14ac:dyDescent="0.45">
      <c r="A41" s="10" t="s">
        <v>6</v>
      </c>
      <c r="B41" s="11"/>
      <c r="C41" s="12">
        <f>C35+C39</f>
        <v>9255.000018459501</v>
      </c>
      <c r="H41" s="47"/>
      <c r="I41" s="46">
        <f>(C41-'2021 '!C41)/'2021 '!C41</f>
        <v>-0.13179705172543019</v>
      </c>
    </row>
    <row r="42" spans="1:9" ht="13.5" thickBot="1" x14ac:dyDescent="0.45">
      <c r="A42" s="19" t="s">
        <v>15</v>
      </c>
      <c r="B42" s="65">
        <v>1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49" t="s">
        <v>123</v>
      </c>
    </row>
    <row r="49" spans="1:1" x14ac:dyDescent="0.35">
      <c r="A49" s="49" t="s">
        <v>120</v>
      </c>
    </row>
    <row r="50" spans="1:1" ht="13.15" x14ac:dyDescent="0.4">
      <c r="A50" s="1" t="s">
        <v>117</v>
      </c>
    </row>
    <row r="51" spans="1:1" x14ac:dyDescent="0.35">
      <c r="A51" s="49" t="s">
        <v>118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CC3F-CAA5-47BC-B052-033624D2040A}">
  <dimension ref="A1:Q67"/>
  <sheetViews>
    <sheetView topLeftCell="A23" zoomScale="90" zoomScaleNormal="90" workbookViewId="0">
      <selection activeCell="B33" sqref="B33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8" customWidth="1"/>
    <col min="6" max="6" width="15.73046875" customWidth="1"/>
    <col min="8" max="8" width="10.265625" customWidth="1"/>
    <col min="10" max="10" width="10.73046875" bestFit="1" customWidth="1"/>
  </cols>
  <sheetData>
    <row r="1" spans="1:17" ht="17.649999999999999" x14ac:dyDescent="0.5">
      <c r="A1" s="16" t="s">
        <v>128</v>
      </c>
      <c r="B1" s="61" t="s">
        <v>176</v>
      </c>
      <c r="C1" s="61"/>
      <c r="D1" s="61"/>
      <c r="E1" s="61"/>
      <c r="F1" s="67" t="s">
        <v>131</v>
      </c>
      <c r="G1" s="67"/>
      <c r="H1" s="67"/>
      <c r="I1" s="67"/>
      <c r="J1" s="67"/>
      <c r="K1" s="67"/>
      <c r="L1" s="67"/>
      <c r="M1" s="67"/>
      <c r="N1" s="67"/>
      <c r="O1" s="67"/>
    </row>
    <row r="2" spans="1:17" ht="13.15" x14ac:dyDescent="0.4">
      <c r="A2" s="28" t="s">
        <v>129</v>
      </c>
    </row>
    <row r="3" spans="1:17" ht="39.4" x14ac:dyDescent="0.4">
      <c r="A3" s="28"/>
      <c r="E3" s="33" t="s">
        <v>14</v>
      </c>
      <c r="F3" s="34" t="s">
        <v>25</v>
      </c>
      <c r="G3" s="32"/>
      <c r="H3" s="34" t="s">
        <v>130</v>
      </c>
    </row>
    <row r="4" spans="1:17" ht="19.149999999999999" customHeight="1" thickBot="1" x14ac:dyDescent="0.45">
      <c r="A4" s="68" t="s">
        <v>78</v>
      </c>
      <c r="B4" s="68"/>
      <c r="C4" s="68"/>
      <c r="D4" s="32"/>
      <c r="J4" s="48"/>
      <c r="K4" s="57"/>
      <c r="L4" s="59" t="s">
        <v>152</v>
      </c>
      <c r="M4" s="57"/>
      <c r="N4" s="57"/>
      <c r="O4" s="49"/>
      <c r="P4" s="49"/>
      <c r="Q4" s="49"/>
    </row>
    <row r="5" spans="1:17" ht="13.15" x14ac:dyDescent="0.4">
      <c r="A5" s="4" t="s">
        <v>132</v>
      </c>
      <c r="B5" s="5"/>
      <c r="C5" s="13" t="s">
        <v>8</v>
      </c>
      <c r="K5" s="49"/>
      <c r="L5" s="49" t="s">
        <v>136</v>
      </c>
      <c r="M5" s="49"/>
      <c r="N5" s="49"/>
      <c r="O5" s="49"/>
      <c r="P5" s="49"/>
      <c r="Q5" s="49"/>
    </row>
    <row r="6" spans="1:17" x14ac:dyDescent="0.35">
      <c r="A6" s="6" t="s">
        <v>2</v>
      </c>
      <c r="B6" s="23">
        <v>3600</v>
      </c>
      <c r="C6" s="7">
        <f>B6</f>
        <v>3600</v>
      </c>
      <c r="H6" s="46">
        <f>(B6-'2022'!B5)/'2022'!B5</f>
        <v>-9.5931692616775491E-2</v>
      </c>
      <c r="I6" s="47"/>
      <c r="J6" s="50"/>
      <c r="K6" s="58"/>
      <c r="L6" s="49" t="s">
        <v>137</v>
      </c>
      <c r="M6" s="49"/>
      <c r="N6" s="49"/>
      <c r="O6" s="49"/>
      <c r="P6" s="49"/>
      <c r="Q6" s="49"/>
    </row>
    <row r="7" spans="1:17" x14ac:dyDescent="0.35">
      <c r="A7" s="6" t="s">
        <v>4</v>
      </c>
      <c r="B7" s="23">
        <v>520</v>
      </c>
      <c r="C7" s="7">
        <f>B7*B13</f>
        <v>0</v>
      </c>
      <c r="H7" s="46">
        <f>(B7-'2022'!B6)/'2022'!B6</f>
        <v>-0.18110236220472442</v>
      </c>
      <c r="I7" s="47"/>
      <c r="K7" s="49"/>
      <c r="L7" s="49" t="s">
        <v>138</v>
      </c>
      <c r="M7" s="49"/>
      <c r="N7" s="49"/>
      <c r="O7" s="49"/>
      <c r="P7" s="49"/>
      <c r="Q7" s="49"/>
    </row>
    <row r="8" spans="1:17" ht="13.15" x14ac:dyDescent="0.4">
      <c r="A8" s="6" t="s">
        <v>5</v>
      </c>
      <c r="B8" s="23"/>
      <c r="C8" s="20">
        <f>MIN(SUM(C6:C7),E8)</f>
        <v>3600</v>
      </c>
      <c r="E8" s="24">
        <v>2500000</v>
      </c>
      <c r="F8" s="29">
        <f>INT((E8-C6)/B7)+1</f>
        <v>4801</v>
      </c>
      <c r="H8" s="47"/>
      <c r="I8" s="46">
        <f>(C8-'2022'!C7)/'2022'!C7</f>
        <v>-9.5931692616775491E-2</v>
      </c>
      <c r="K8" s="49"/>
      <c r="L8" s="49" t="s">
        <v>139</v>
      </c>
      <c r="M8" s="49"/>
      <c r="N8" s="49"/>
      <c r="O8" s="49"/>
      <c r="P8" s="49"/>
      <c r="Q8" s="49"/>
    </row>
    <row r="9" spans="1:17" ht="13.15" x14ac:dyDescent="0.4">
      <c r="A9" s="8" t="s">
        <v>135</v>
      </c>
      <c r="B9" s="23"/>
      <c r="C9" s="9"/>
      <c r="H9" s="47"/>
      <c r="I9" s="47"/>
      <c r="K9" s="49"/>
      <c r="L9" s="49" t="s">
        <v>140</v>
      </c>
      <c r="M9" s="49"/>
      <c r="N9" s="49"/>
      <c r="O9" s="49"/>
      <c r="P9" s="49"/>
      <c r="Q9" s="49"/>
    </row>
    <row r="10" spans="1:17" x14ac:dyDescent="0.35">
      <c r="A10" s="6" t="s">
        <v>2</v>
      </c>
      <c r="B10" s="23">
        <v>1100</v>
      </c>
      <c r="C10" s="7">
        <f>B10</f>
        <v>1100</v>
      </c>
      <c r="H10" s="46">
        <f>(B10-'2022'!B9)/'2022'!B9</f>
        <v>-0.10641754670999187</v>
      </c>
      <c r="I10" s="47"/>
      <c r="K10" s="49"/>
      <c r="L10" s="49" t="s">
        <v>141</v>
      </c>
      <c r="M10" s="49"/>
      <c r="N10" s="49"/>
      <c r="O10" s="49"/>
      <c r="P10" s="49"/>
      <c r="Q10" s="49"/>
    </row>
    <row r="11" spans="1:17" x14ac:dyDescent="0.35">
      <c r="A11" s="6" t="s">
        <v>4</v>
      </c>
      <c r="B11" s="23">
        <v>690</v>
      </c>
      <c r="C11" s="7">
        <f>B11*B13</f>
        <v>0</v>
      </c>
      <c r="H11" s="46">
        <f>(B11-'2022'!B10)/'2022'!B10</f>
        <v>0.47121535181236673</v>
      </c>
      <c r="I11" s="47"/>
      <c r="K11" s="49"/>
      <c r="L11" s="49" t="s">
        <v>142</v>
      </c>
      <c r="M11" s="49"/>
      <c r="N11" s="49"/>
      <c r="O11" s="49"/>
      <c r="P11" s="49"/>
      <c r="Q11" s="49"/>
    </row>
    <row r="12" spans="1:17" ht="13.15" x14ac:dyDescent="0.4">
      <c r="A12" s="6" t="s">
        <v>5</v>
      </c>
      <c r="B12" s="2"/>
      <c r="C12" s="20">
        <f>MIN(SUM(C10:C11),E12)</f>
        <v>1100</v>
      </c>
      <c r="E12" s="24">
        <v>333275</v>
      </c>
      <c r="H12" s="47"/>
      <c r="I12" s="46">
        <f>(C12-'2022'!C11)/'2022'!C11</f>
        <v>-0.10641754670999187</v>
      </c>
      <c r="K12" s="49"/>
      <c r="L12" s="49" t="s">
        <v>143</v>
      </c>
      <c r="M12" s="49"/>
      <c r="N12" s="49"/>
      <c r="O12" s="49"/>
      <c r="P12" s="49"/>
      <c r="Q12" s="49"/>
    </row>
    <row r="13" spans="1:17" ht="13.15" customHeight="1" x14ac:dyDescent="0.4">
      <c r="A13" s="6" t="s">
        <v>7</v>
      </c>
      <c r="B13" s="14">
        <f>'2024'!B13</f>
        <v>0</v>
      </c>
      <c r="C13" s="7"/>
      <c r="F13" s="69" t="s">
        <v>177</v>
      </c>
      <c r="G13" s="69"/>
      <c r="H13" s="69"/>
      <c r="I13" s="69"/>
      <c r="J13" s="69"/>
      <c r="K13" s="53"/>
      <c r="L13" s="49" t="s">
        <v>144</v>
      </c>
      <c r="M13" s="53"/>
      <c r="N13" s="53"/>
      <c r="O13" s="53"/>
      <c r="P13" s="49"/>
      <c r="Q13" s="49"/>
    </row>
    <row r="14" spans="1:17" ht="13.15" customHeight="1" x14ac:dyDescent="0.4">
      <c r="A14" s="8" t="s">
        <v>133</v>
      </c>
      <c r="B14" s="54">
        <v>2.5000000000000001E-2</v>
      </c>
      <c r="C14" s="20">
        <f>B14*C8</f>
        <v>90</v>
      </c>
      <c r="F14" s="69"/>
      <c r="G14" s="69"/>
      <c r="H14" s="69"/>
      <c r="I14" s="69"/>
      <c r="J14" s="69"/>
      <c r="K14" s="53"/>
      <c r="L14" s="49" t="s">
        <v>145</v>
      </c>
      <c r="M14" s="53"/>
      <c r="N14" s="53"/>
      <c r="O14" s="53"/>
      <c r="P14" s="49"/>
      <c r="Q14" s="49"/>
    </row>
    <row r="15" spans="1:17" ht="13.15" customHeight="1" x14ac:dyDescent="0.35">
      <c r="A15" s="6"/>
      <c r="B15" s="6"/>
      <c r="C15" s="7"/>
      <c r="F15" s="69"/>
      <c r="G15" s="69"/>
      <c r="H15" s="69"/>
      <c r="I15" s="69"/>
      <c r="J15" s="69"/>
      <c r="K15" s="49"/>
      <c r="L15" s="49" t="s">
        <v>146</v>
      </c>
      <c r="M15" s="49"/>
      <c r="N15" s="49"/>
      <c r="O15" s="49"/>
      <c r="P15" s="49"/>
      <c r="Q15" s="49"/>
    </row>
    <row r="16" spans="1:17" ht="13.15" x14ac:dyDescent="0.4">
      <c r="A16" s="8" t="s">
        <v>134</v>
      </c>
      <c r="B16" s="56">
        <v>2.5000000000000001E-2</v>
      </c>
      <c r="C16" s="20">
        <f>B16*C8</f>
        <v>90</v>
      </c>
      <c r="F16" s="69"/>
      <c r="G16" s="69"/>
      <c r="H16" s="69"/>
      <c r="I16" s="69"/>
      <c r="J16" s="69"/>
      <c r="K16" s="49"/>
      <c r="L16" s="49" t="s">
        <v>147</v>
      </c>
      <c r="M16" s="49"/>
      <c r="N16" s="49"/>
      <c r="O16" s="49"/>
      <c r="P16" s="49"/>
      <c r="Q16" s="49"/>
    </row>
    <row r="17" spans="1:17" ht="13.15" x14ac:dyDescent="0.4">
      <c r="A17" s="8"/>
      <c r="B17" s="56"/>
      <c r="C17" s="20"/>
      <c r="F17" s="28"/>
      <c r="H17" s="47"/>
      <c r="I17" s="47"/>
      <c r="K17" s="49"/>
      <c r="L17" s="49" t="s">
        <v>148</v>
      </c>
      <c r="M17" s="49"/>
      <c r="N17" s="49"/>
      <c r="O17" s="49"/>
      <c r="P17" s="49"/>
      <c r="Q17" s="49"/>
    </row>
    <row r="18" spans="1:17" ht="13.15" x14ac:dyDescent="0.4">
      <c r="A18" s="8" t="s">
        <v>180</v>
      </c>
      <c r="B18" s="56">
        <v>7.4999999999999997E-2</v>
      </c>
      <c r="C18" s="20">
        <f>B18*(C8+C12+C14+C16)</f>
        <v>366</v>
      </c>
      <c r="F18" s="28"/>
      <c r="H18" s="47"/>
      <c r="I18" s="47"/>
      <c r="K18" s="49"/>
      <c r="L18" s="49" t="s">
        <v>149</v>
      </c>
      <c r="M18" s="49"/>
      <c r="N18" s="49"/>
      <c r="O18" s="49"/>
      <c r="P18" s="49"/>
      <c r="Q18" s="49"/>
    </row>
    <row r="19" spans="1:17" ht="13.15" x14ac:dyDescent="0.4">
      <c r="A19" s="55" t="s">
        <v>179</v>
      </c>
      <c r="B19" s="6"/>
      <c r="C19" s="7"/>
      <c r="F19" s="28"/>
      <c r="H19" s="47"/>
      <c r="I19" s="47"/>
      <c r="K19" s="49"/>
      <c r="L19" s="49" t="s">
        <v>150</v>
      </c>
      <c r="M19" s="49"/>
      <c r="N19" s="49"/>
      <c r="O19" s="49"/>
      <c r="P19" s="49"/>
      <c r="Q19" s="49"/>
    </row>
    <row r="20" spans="1:17" ht="13.5" thickBot="1" x14ac:dyDescent="0.45">
      <c r="A20" s="10" t="s">
        <v>6</v>
      </c>
      <c r="B20" s="11"/>
      <c r="C20" s="12">
        <f>C8+C12+C14+C16+C18</f>
        <v>5246</v>
      </c>
      <c r="H20" s="47"/>
      <c r="I20" s="46">
        <f>(C20-'2022'!C13)/'2022'!C13</f>
        <v>6.3303280260886248E-3</v>
      </c>
      <c r="K20" s="49"/>
      <c r="L20" s="49" t="s">
        <v>151</v>
      </c>
      <c r="M20" s="49"/>
      <c r="N20" s="49"/>
      <c r="O20" s="49"/>
      <c r="P20" s="49"/>
      <c r="Q20" s="49"/>
    </row>
    <row r="21" spans="1:17" x14ac:dyDescent="0.35">
      <c r="A21" s="27" t="s">
        <v>178</v>
      </c>
      <c r="H21" s="47"/>
      <c r="I21" s="47"/>
      <c r="K21" s="49"/>
      <c r="L21" s="49" t="s">
        <v>139</v>
      </c>
      <c r="M21" s="49"/>
      <c r="N21" s="49"/>
      <c r="O21" s="49"/>
      <c r="P21" s="49"/>
      <c r="Q21" s="49"/>
    </row>
    <row r="22" spans="1:17" ht="13.15" x14ac:dyDescent="0.4">
      <c r="A22" s="30" t="s">
        <v>24</v>
      </c>
      <c r="H22" s="47"/>
      <c r="I22" s="47"/>
      <c r="K22" s="49"/>
      <c r="L22" s="60" t="s">
        <v>153</v>
      </c>
      <c r="M22" s="49"/>
      <c r="N22" s="49"/>
      <c r="O22" s="49"/>
      <c r="P22" s="49"/>
      <c r="Q22" s="49"/>
    </row>
    <row r="23" spans="1:17" x14ac:dyDescent="0.35">
      <c r="H23" s="47"/>
      <c r="I23" s="47"/>
      <c r="K23" s="49"/>
      <c r="L23" s="49" t="s">
        <v>182</v>
      </c>
      <c r="M23" s="49"/>
      <c r="N23" s="49"/>
      <c r="O23" s="49"/>
      <c r="P23" s="49"/>
      <c r="Q23" s="49"/>
    </row>
    <row r="24" spans="1:17" ht="15.4" thickBot="1" x14ac:dyDescent="0.45">
      <c r="A24" s="17" t="s">
        <v>77</v>
      </c>
      <c r="H24" s="47"/>
      <c r="I24" s="47"/>
      <c r="K24" s="49"/>
      <c r="L24" s="49" t="s">
        <v>155</v>
      </c>
      <c r="M24" s="49"/>
      <c r="N24" s="49"/>
      <c r="O24" s="49"/>
      <c r="P24" s="49"/>
      <c r="Q24" s="49"/>
    </row>
    <row r="25" spans="1:17" ht="13.15" x14ac:dyDescent="0.4">
      <c r="A25" s="4" t="s">
        <v>132</v>
      </c>
      <c r="B25" s="5"/>
      <c r="C25" s="13" t="s">
        <v>8</v>
      </c>
      <c r="H25" s="47"/>
      <c r="I25" s="47"/>
      <c r="K25" s="49"/>
      <c r="L25" s="49" t="s">
        <v>156</v>
      </c>
      <c r="M25" s="49"/>
      <c r="N25" s="49"/>
      <c r="O25" s="49"/>
      <c r="P25" s="49"/>
      <c r="Q25" s="49"/>
    </row>
    <row r="26" spans="1:17" x14ac:dyDescent="0.35">
      <c r="A26" s="6" t="s">
        <v>2</v>
      </c>
      <c r="B26" s="23">
        <v>3600</v>
      </c>
      <c r="C26" s="7">
        <f>B26</f>
        <v>3600</v>
      </c>
      <c r="H26" s="46">
        <f>(B26-'2022'!B19)/'2022'!B19</f>
        <v>-9.5931692616775491E-2</v>
      </c>
      <c r="I26" s="47"/>
      <c r="K26" s="49"/>
      <c r="L26" t="s">
        <v>154</v>
      </c>
      <c r="M26" s="49"/>
      <c r="N26" s="49"/>
      <c r="O26" s="49"/>
      <c r="P26" s="49"/>
      <c r="Q26" s="49"/>
    </row>
    <row r="27" spans="1:17" x14ac:dyDescent="0.35">
      <c r="A27" s="6" t="s">
        <v>4</v>
      </c>
      <c r="B27" s="23">
        <v>250</v>
      </c>
      <c r="C27" s="7">
        <f>B27*B33</f>
        <v>0</v>
      </c>
      <c r="H27" s="46">
        <f>(B27-'2022'!B20)/'2022'!B20</f>
        <v>0</v>
      </c>
      <c r="I27" s="47"/>
      <c r="L27" s="49" t="s">
        <v>157</v>
      </c>
      <c r="M27" s="49"/>
      <c r="N27" s="49"/>
      <c r="O27" s="49"/>
      <c r="P27" s="49"/>
      <c r="Q27" s="49"/>
    </row>
    <row r="28" spans="1:17" ht="13.15" x14ac:dyDescent="0.4">
      <c r="A28" s="6" t="s">
        <v>5</v>
      </c>
      <c r="B28" s="23"/>
      <c r="C28" s="20">
        <f>MIN(SUM(C26:C27),E28)</f>
        <v>3600</v>
      </c>
      <c r="E28" s="24">
        <v>2500000</v>
      </c>
      <c r="H28" s="47"/>
      <c r="I28" s="46">
        <f>(C28-'2022'!C21)/'2022'!C21</f>
        <v>-9.5931692616775491E-2</v>
      </c>
      <c r="L28" s="49" t="s">
        <v>156</v>
      </c>
    </row>
    <row r="29" spans="1:17" ht="13.15" x14ac:dyDescent="0.4">
      <c r="A29" s="8" t="s">
        <v>135</v>
      </c>
      <c r="B29" s="23"/>
      <c r="C29" s="9"/>
      <c r="H29" s="47"/>
      <c r="I29" s="47"/>
      <c r="L29" t="s">
        <v>154</v>
      </c>
    </row>
    <row r="30" spans="1:17" ht="13.15" x14ac:dyDescent="0.4">
      <c r="A30" s="6" t="s">
        <v>2</v>
      </c>
      <c r="B30" s="23">
        <v>1100</v>
      </c>
      <c r="C30" s="7">
        <f>B30</f>
        <v>1100</v>
      </c>
      <c r="H30" s="46">
        <f>(B30-'2022'!B23)/'2022'!B23</f>
        <v>-0.10641754670999187</v>
      </c>
      <c r="I30" s="47"/>
      <c r="L30" s="1" t="s">
        <v>158</v>
      </c>
    </row>
    <row r="31" spans="1:17" ht="13.15" x14ac:dyDescent="0.4">
      <c r="A31" s="6" t="s">
        <v>4</v>
      </c>
      <c r="B31" s="23">
        <v>690</v>
      </c>
      <c r="C31" s="7">
        <f>B31*B33</f>
        <v>0</v>
      </c>
      <c r="H31" s="46">
        <f>(B31-'2022'!B24)/'2022'!B24</f>
        <v>0.47121535181236673</v>
      </c>
      <c r="I31" s="47"/>
      <c r="L31" s="1" t="s">
        <v>159</v>
      </c>
    </row>
    <row r="32" spans="1:17" ht="13.15" x14ac:dyDescent="0.4">
      <c r="A32" s="6" t="s">
        <v>5</v>
      </c>
      <c r="B32" s="2"/>
      <c r="C32" s="20">
        <f>MIN(SUM(C30:C31),E32)</f>
        <v>1100</v>
      </c>
      <c r="E32" s="24">
        <v>333275</v>
      </c>
      <c r="H32" s="47"/>
      <c r="I32" s="46">
        <f>(C32-'2022'!C25)/'2022'!C25</f>
        <v>-0.10641754670999187</v>
      </c>
    </row>
    <row r="33" spans="1:12" ht="13.15" x14ac:dyDescent="0.4">
      <c r="A33" s="6" t="s">
        <v>7</v>
      </c>
      <c r="B33" s="14">
        <f>'2024'!B33</f>
        <v>0</v>
      </c>
      <c r="C33" s="9"/>
      <c r="F33" s="69" t="s">
        <v>177</v>
      </c>
      <c r="G33" s="69"/>
      <c r="H33" s="69"/>
      <c r="I33" s="69"/>
      <c r="J33" s="69"/>
      <c r="L33" s="60" t="s">
        <v>167</v>
      </c>
    </row>
    <row r="34" spans="1:12" ht="13.15" x14ac:dyDescent="0.4">
      <c r="A34" s="8" t="s">
        <v>133</v>
      </c>
      <c r="B34" s="54">
        <v>2.5000000000000001E-2</v>
      </c>
      <c r="C34" s="20">
        <f>B34*C28</f>
        <v>90</v>
      </c>
      <c r="F34" s="69"/>
      <c r="G34" s="69"/>
      <c r="H34" s="69"/>
      <c r="I34" s="69"/>
      <c r="J34" s="69"/>
      <c r="L34" t="s">
        <v>160</v>
      </c>
    </row>
    <row r="35" spans="1:12" x14ac:dyDescent="0.35">
      <c r="A35" s="6"/>
      <c r="B35" s="6"/>
      <c r="C35" s="7"/>
      <c r="F35" s="69"/>
      <c r="G35" s="69"/>
      <c r="H35" s="69"/>
      <c r="I35" s="69"/>
      <c r="J35" s="69"/>
      <c r="L35" t="s">
        <v>161</v>
      </c>
    </row>
    <row r="36" spans="1:12" ht="13.15" x14ac:dyDescent="0.4">
      <c r="A36" s="8" t="s">
        <v>134</v>
      </c>
      <c r="B36" s="56">
        <v>2.5000000000000001E-2</v>
      </c>
      <c r="C36" s="20">
        <f>B36*C28</f>
        <v>90</v>
      </c>
      <c r="F36" s="69"/>
      <c r="G36" s="69"/>
      <c r="H36" s="69"/>
      <c r="I36" s="69"/>
      <c r="J36" s="69"/>
      <c r="L36" t="s">
        <v>162</v>
      </c>
    </row>
    <row r="37" spans="1:12" ht="13.15" x14ac:dyDescent="0.4">
      <c r="A37" s="8"/>
      <c r="B37" s="56"/>
      <c r="C37" s="20"/>
      <c r="F37" s="28"/>
      <c r="H37" s="47"/>
      <c r="I37" s="47"/>
      <c r="L37" t="s">
        <v>163</v>
      </c>
    </row>
    <row r="38" spans="1:12" ht="13.15" x14ac:dyDescent="0.4">
      <c r="A38" s="8" t="s">
        <v>180</v>
      </c>
      <c r="B38" s="56">
        <v>7.4999999999999997E-2</v>
      </c>
      <c r="C38" s="20">
        <f>B38*(C28+C32+C34+C36)</f>
        <v>366</v>
      </c>
      <c r="F38" s="28"/>
      <c r="H38" s="47"/>
      <c r="I38" s="47"/>
      <c r="L38" t="s">
        <v>164</v>
      </c>
    </row>
    <row r="39" spans="1:12" ht="13.15" x14ac:dyDescent="0.4">
      <c r="A39" s="55" t="s">
        <v>179</v>
      </c>
      <c r="B39" s="6"/>
      <c r="C39" s="7"/>
      <c r="F39" s="28"/>
      <c r="H39" s="47"/>
      <c r="I39" s="47"/>
      <c r="L39" t="s">
        <v>165</v>
      </c>
    </row>
    <row r="40" spans="1:12" ht="13.5" thickBot="1" x14ac:dyDescent="0.45">
      <c r="A40" s="10" t="s">
        <v>6</v>
      </c>
      <c r="B40" s="11"/>
      <c r="C40" s="12">
        <f>C28+C32+C34+C36+C38</f>
        <v>5246</v>
      </c>
      <c r="F40" s="28"/>
      <c r="H40" s="47"/>
      <c r="I40" s="46">
        <f>(C40-'2022'!C27)/'2022'!C27</f>
        <v>6.3303280260886248E-3</v>
      </c>
      <c r="L40" t="s">
        <v>166</v>
      </c>
    </row>
    <row r="41" spans="1:12" ht="13.15" x14ac:dyDescent="0.4">
      <c r="A41" s="27" t="s">
        <v>178</v>
      </c>
      <c r="H41" s="47"/>
      <c r="L41" s="1" t="s">
        <v>168</v>
      </c>
    </row>
    <row r="42" spans="1:12" x14ac:dyDescent="0.35">
      <c r="H42" s="47"/>
      <c r="I42" s="47"/>
    </row>
    <row r="43" spans="1:12" ht="15.4" thickBot="1" x14ac:dyDescent="0.45">
      <c r="A43" s="17" t="s">
        <v>79</v>
      </c>
      <c r="H43" s="47"/>
      <c r="I43" s="47"/>
      <c r="L43" s="60" t="s">
        <v>169</v>
      </c>
    </row>
    <row r="44" spans="1:12" ht="13.15" x14ac:dyDescent="0.4">
      <c r="A44" s="4" t="s">
        <v>132</v>
      </c>
      <c r="B44" s="5"/>
      <c r="C44" s="13" t="s">
        <v>8</v>
      </c>
      <c r="H44" s="47"/>
      <c r="I44" s="47"/>
    </row>
    <row r="45" spans="1:12" ht="13.15" x14ac:dyDescent="0.4">
      <c r="A45" s="6" t="s">
        <v>2</v>
      </c>
      <c r="B45" s="23">
        <v>7500</v>
      </c>
      <c r="C45" s="7">
        <f>B45</f>
        <v>7500</v>
      </c>
      <c r="H45" s="46">
        <f>(B45-'2022'!B32)/'2022'!B32</f>
        <v>-6.5304087736789626E-2</v>
      </c>
      <c r="I45" s="47"/>
      <c r="L45" s="60" t="s">
        <v>170</v>
      </c>
    </row>
    <row r="46" spans="1:12" x14ac:dyDescent="0.35">
      <c r="A46" s="6" t="s">
        <v>4</v>
      </c>
      <c r="B46" s="23">
        <v>520</v>
      </c>
      <c r="C46" s="7">
        <f>B46*B53</f>
        <v>0</v>
      </c>
      <c r="H46" s="46">
        <f>(B46-'2022'!B33)/'2022'!B33</f>
        <v>-0.18110236220472442</v>
      </c>
      <c r="I46" s="47"/>
      <c r="L46" t="s">
        <v>171</v>
      </c>
    </row>
    <row r="47" spans="1:12" x14ac:dyDescent="0.35">
      <c r="A47" s="6" t="s">
        <v>13</v>
      </c>
      <c r="B47" s="37">
        <v>1.8595000000000001E-5</v>
      </c>
      <c r="C47" s="7">
        <f>B47*C61</f>
        <v>1859.5</v>
      </c>
      <c r="H47" s="46">
        <f>(B47-'2022'!B34)/'2022'!B34</f>
        <v>7.3403938351527592E-3</v>
      </c>
      <c r="I47" s="47"/>
      <c r="L47" t="s">
        <v>172</v>
      </c>
    </row>
    <row r="48" spans="1:12" ht="13.15" x14ac:dyDescent="0.4">
      <c r="A48" s="6" t="s">
        <v>5</v>
      </c>
      <c r="B48" s="23"/>
      <c r="C48" s="20">
        <f>MIN(SUM(C45:C47),E48)</f>
        <v>9359.5</v>
      </c>
      <c r="E48" s="24">
        <v>2500000</v>
      </c>
      <c r="H48" s="47"/>
      <c r="I48" s="46">
        <f>(C48-'2022'!C35)/'2022'!C35</f>
        <v>0.16643818276023609</v>
      </c>
      <c r="L48" t="s">
        <v>173</v>
      </c>
    </row>
    <row r="49" spans="1:12" ht="13.15" x14ac:dyDescent="0.4">
      <c r="A49" s="8" t="s">
        <v>135</v>
      </c>
      <c r="B49" s="23"/>
      <c r="C49" s="9"/>
      <c r="H49" s="47"/>
      <c r="I49" s="47"/>
      <c r="L49" t="s">
        <v>174</v>
      </c>
    </row>
    <row r="50" spans="1:12" x14ac:dyDescent="0.35">
      <c r="A50" s="6" t="s">
        <v>2</v>
      </c>
      <c r="B50" s="23">
        <v>1100</v>
      </c>
      <c r="C50" s="7">
        <f>B50</f>
        <v>1100</v>
      </c>
      <c r="H50" s="46">
        <f>(B50-'2022'!B37)/'2022'!B37</f>
        <v>-0.10641754670999187</v>
      </c>
      <c r="I50" s="47"/>
      <c r="L50" t="s">
        <v>175</v>
      </c>
    </row>
    <row r="51" spans="1:12" x14ac:dyDescent="0.35">
      <c r="A51" s="6" t="s">
        <v>4</v>
      </c>
      <c r="B51" s="23">
        <v>690</v>
      </c>
      <c r="C51" s="7">
        <f>B51*B53</f>
        <v>0</v>
      </c>
      <c r="H51" s="46">
        <f>(B51-'2022'!B38)/'2022'!B38</f>
        <v>0.47121535181236673</v>
      </c>
      <c r="I51" s="47"/>
    </row>
    <row r="52" spans="1:12" ht="13.15" x14ac:dyDescent="0.4">
      <c r="A52" s="6" t="s">
        <v>5</v>
      </c>
      <c r="B52" s="2"/>
      <c r="C52" s="20">
        <f>MIN(SUM(C50:C51),E52)</f>
        <v>1100</v>
      </c>
      <c r="E52" s="24">
        <v>333275</v>
      </c>
      <c r="H52" s="47"/>
      <c r="I52" s="46">
        <f>(C52-'2022'!C39)/'2022'!C39</f>
        <v>-0.10641754670999187</v>
      </c>
    </row>
    <row r="53" spans="1:12" x14ac:dyDescent="0.35">
      <c r="A53" s="6" t="s">
        <v>7</v>
      </c>
      <c r="B53" s="14">
        <f>'2024'!B53</f>
        <v>0</v>
      </c>
      <c r="C53" s="9"/>
      <c r="E53" s="24"/>
      <c r="F53" s="69" t="s">
        <v>177</v>
      </c>
      <c r="G53" s="69"/>
      <c r="H53" s="69"/>
      <c r="I53" s="69"/>
      <c r="J53" s="69"/>
    </row>
    <row r="54" spans="1:12" ht="13.15" x14ac:dyDescent="0.4">
      <c r="A54" s="8" t="s">
        <v>133</v>
      </c>
      <c r="B54" s="54">
        <v>2.5000000000000001E-2</v>
      </c>
      <c r="C54" s="20">
        <f>B54*C48</f>
        <v>233.98750000000001</v>
      </c>
      <c r="E54" s="24"/>
      <c r="F54" s="69"/>
      <c r="G54" s="69"/>
      <c r="H54" s="69"/>
      <c r="I54" s="69"/>
      <c r="J54" s="69"/>
    </row>
    <row r="55" spans="1:12" x14ac:dyDescent="0.35">
      <c r="A55" s="6"/>
      <c r="B55" s="6"/>
      <c r="C55" s="7"/>
      <c r="E55" s="24"/>
      <c r="F55" s="69"/>
      <c r="G55" s="69"/>
      <c r="H55" s="69"/>
      <c r="I55" s="69"/>
      <c r="J55" s="69"/>
    </row>
    <row r="56" spans="1:12" ht="13.15" x14ac:dyDescent="0.4">
      <c r="A56" s="8" t="s">
        <v>134</v>
      </c>
      <c r="B56" s="56">
        <v>2.5000000000000001E-2</v>
      </c>
      <c r="C56" s="20">
        <f>B56*C48</f>
        <v>233.98750000000001</v>
      </c>
      <c r="E56" s="24"/>
      <c r="F56" s="69"/>
      <c r="G56" s="69"/>
      <c r="H56" s="69"/>
      <c r="I56" s="69"/>
      <c r="J56" s="69"/>
    </row>
    <row r="57" spans="1:12" ht="13.15" x14ac:dyDescent="0.4">
      <c r="A57" s="8"/>
      <c r="B57" s="56"/>
      <c r="C57" s="20"/>
      <c r="E57" s="24"/>
      <c r="H57" s="47"/>
      <c r="I57" s="46"/>
    </row>
    <row r="58" spans="1:12" ht="13.15" x14ac:dyDescent="0.4">
      <c r="A58" s="8" t="s">
        <v>180</v>
      </c>
      <c r="B58" s="56">
        <v>7.4999999999999997E-2</v>
      </c>
      <c r="C58" s="20">
        <f>B58*(C48+C52+C54+C56)</f>
        <v>819.56062499999985</v>
      </c>
      <c r="E58" s="24"/>
      <c r="H58" s="47"/>
      <c r="I58" s="46"/>
    </row>
    <row r="59" spans="1:12" x14ac:dyDescent="0.35">
      <c r="A59" s="55" t="s">
        <v>179</v>
      </c>
      <c r="B59" s="6"/>
      <c r="C59" s="7"/>
      <c r="E59" s="24"/>
      <c r="H59" s="47"/>
      <c r="I59" s="46"/>
    </row>
    <row r="60" spans="1:12" ht="13.5" thickBot="1" x14ac:dyDescent="0.45">
      <c r="A60" s="10" t="s">
        <v>6</v>
      </c>
      <c r="B60" s="11"/>
      <c r="C60" s="12">
        <f>C48+C52+C54+C56+C58</f>
        <v>11747.035624999999</v>
      </c>
      <c r="I60" s="46">
        <f>(C60-'2022'!C41)/'2022'!C41</f>
        <v>0.26926370627444884</v>
      </c>
    </row>
    <row r="61" spans="1:12" ht="13.5" thickBot="1" x14ac:dyDescent="0.45">
      <c r="A61" s="19" t="s">
        <v>15</v>
      </c>
      <c r="B61" s="52"/>
      <c r="C61" s="62">
        <v>100000000</v>
      </c>
      <c r="E61" s="28" t="s">
        <v>181</v>
      </c>
    </row>
    <row r="62" spans="1:12" x14ac:dyDescent="0.35">
      <c r="A62" s="27" t="s">
        <v>178</v>
      </c>
    </row>
    <row r="65" spans="1:1" ht="13.15" x14ac:dyDescent="0.4">
      <c r="A65" s="1" t="s">
        <v>36</v>
      </c>
    </row>
    <row r="66" spans="1:1" ht="13.15" x14ac:dyDescent="0.4">
      <c r="A66" s="1" t="s">
        <v>117</v>
      </c>
    </row>
    <row r="67" spans="1:1" x14ac:dyDescent="0.35">
      <c r="A67" s="49" t="s">
        <v>118</v>
      </c>
    </row>
  </sheetData>
  <mergeCells count="5">
    <mergeCell ref="F1:O1"/>
    <mergeCell ref="A4:C4"/>
    <mergeCell ref="F13:J16"/>
    <mergeCell ref="F33:J36"/>
    <mergeCell ref="F53:J56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6EB7-3808-443F-B74E-3CFADA4E299E}">
  <dimension ref="A1:Q67"/>
  <sheetViews>
    <sheetView zoomScale="90" zoomScaleNormal="90" workbookViewId="0">
      <selection activeCell="C61" sqref="C61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6.3984375" customWidth="1"/>
    <col min="6" max="6" width="15.73046875" customWidth="1"/>
    <col min="8" max="8" width="10.265625" customWidth="1"/>
    <col min="10" max="10" width="10.73046875" bestFit="1" customWidth="1"/>
  </cols>
  <sheetData>
    <row r="1" spans="1:17" ht="17.649999999999999" x14ac:dyDescent="0.5">
      <c r="A1" s="16" t="s">
        <v>183</v>
      </c>
      <c r="B1" s="61" t="s">
        <v>176</v>
      </c>
      <c r="C1" s="61"/>
      <c r="D1" s="61"/>
      <c r="E1" s="61"/>
      <c r="F1" s="67" t="s">
        <v>186</v>
      </c>
      <c r="G1" s="67"/>
      <c r="H1" s="67"/>
      <c r="I1" s="67"/>
      <c r="J1" s="67"/>
      <c r="K1" s="67"/>
      <c r="L1" s="67"/>
      <c r="M1" s="67"/>
      <c r="N1" s="67"/>
      <c r="O1" s="67"/>
    </row>
    <row r="2" spans="1:17" ht="13.15" x14ac:dyDescent="0.4">
      <c r="A2" s="28" t="s">
        <v>184</v>
      </c>
      <c r="F2" s="63" t="s">
        <v>187</v>
      </c>
    </row>
    <row r="3" spans="1:17" ht="39.4" x14ac:dyDescent="0.4">
      <c r="A3" s="28"/>
      <c r="E3" s="33" t="s">
        <v>14</v>
      </c>
      <c r="F3" s="34" t="s">
        <v>25</v>
      </c>
      <c r="G3" s="32"/>
      <c r="H3" s="34" t="s">
        <v>185</v>
      </c>
    </row>
    <row r="4" spans="1:17" ht="19.149999999999999" customHeight="1" thickBot="1" x14ac:dyDescent="0.45">
      <c r="A4" s="68" t="s">
        <v>78</v>
      </c>
      <c r="B4" s="68"/>
      <c r="C4" s="68"/>
      <c r="D4" s="32"/>
      <c r="J4" s="48"/>
      <c r="K4" s="57"/>
      <c r="L4" s="59" t="s">
        <v>152</v>
      </c>
      <c r="M4" s="57"/>
      <c r="N4" s="57"/>
      <c r="O4" s="49"/>
      <c r="P4" s="49"/>
      <c r="Q4" s="49"/>
    </row>
    <row r="5" spans="1:17" ht="13.15" x14ac:dyDescent="0.4">
      <c r="A5" s="4" t="s">
        <v>132</v>
      </c>
      <c r="B5" s="5"/>
      <c r="C5" s="13" t="s">
        <v>8</v>
      </c>
      <c r="K5" s="49"/>
      <c r="L5" s="49" t="s">
        <v>136</v>
      </c>
      <c r="M5" s="49"/>
      <c r="N5" s="49"/>
      <c r="O5" s="49"/>
      <c r="P5" s="49"/>
      <c r="Q5" s="49"/>
    </row>
    <row r="6" spans="1:17" x14ac:dyDescent="0.35">
      <c r="A6" s="6" t="s">
        <v>2</v>
      </c>
      <c r="B6" s="23">
        <v>3816</v>
      </c>
      <c r="C6" s="7">
        <f>B6</f>
        <v>3816</v>
      </c>
      <c r="H6" s="46">
        <f>(B6-'2023'!B6)/'2023'!B6</f>
        <v>0.06</v>
      </c>
      <c r="I6" s="47"/>
      <c r="J6" s="50"/>
      <c r="K6" s="58"/>
      <c r="L6" s="49" t="s">
        <v>137</v>
      </c>
      <c r="M6" s="49"/>
      <c r="N6" s="49"/>
      <c r="O6" s="49"/>
      <c r="P6" s="49"/>
      <c r="Q6" s="49"/>
    </row>
    <row r="7" spans="1:17" x14ac:dyDescent="0.35">
      <c r="A7" s="6" t="s">
        <v>4</v>
      </c>
      <c r="B7" s="23">
        <v>551.20000000000005</v>
      </c>
      <c r="C7" s="7">
        <f>B7*B13</f>
        <v>0</v>
      </c>
      <c r="H7" s="46">
        <f>(B7-'2023'!B7)/'2023'!B7</f>
        <v>6.0000000000000088E-2</v>
      </c>
      <c r="I7" s="47"/>
      <c r="K7" s="49"/>
      <c r="L7" s="49" t="s">
        <v>138</v>
      </c>
      <c r="M7" s="49"/>
      <c r="N7" s="49"/>
      <c r="O7" s="49"/>
      <c r="P7" s="49"/>
      <c r="Q7" s="49"/>
    </row>
    <row r="8" spans="1:17" ht="13.15" x14ac:dyDescent="0.4">
      <c r="A8" s="6" t="s">
        <v>5</v>
      </c>
      <c r="B8" s="23"/>
      <c r="C8" s="20">
        <f>MIN(SUM(C6:C7),E8)</f>
        <v>3816</v>
      </c>
      <c r="E8" s="24">
        <v>2650000</v>
      </c>
      <c r="F8" s="29">
        <f>INT((E8-C6)/B7)+1</f>
        <v>4801</v>
      </c>
      <c r="H8" s="47"/>
      <c r="I8" s="46">
        <f>(C8-'2023'!C8)/'2023'!C8</f>
        <v>0.06</v>
      </c>
      <c r="K8" s="49"/>
      <c r="L8" s="49" t="s">
        <v>139</v>
      </c>
      <c r="M8" s="49"/>
      <c r="N8" s="49"/>
      <c r="O8" s="49"/>
      <c r="P8" s="49"/>
      <c r="Q8" s="49"/>
    </row>
    <row r="9" spans="1:17" ht="13.15" x14ac:dyDescent="0.4">
      <c r="A9" s="8" t="s">
        <v>135</v>
      </c>
      <c r="B9" s="23"/>
      <c r="C9" s="9"/>
      <c r="H9" s="47"/>
      <c r="I9" s="47"/>
      <c r="K9" s="49"/>
      <c r="L9" s="49" t="s">
        <v>140</v>
      </c>
      <c r="M9" s="49"/>
      <c r="N9" s="49"/>
      <c r="O9" s="49"/>
      <c r="P9" s="49"/>
      <c r="Q9" s="49"/>
    </row>
    <row r="10" spans="1:17" x14ac:dyDescent="0.35">
      <c r="A10" s="6" t="s">
        <v>2</v>
      </c>
      <c r="B10" s="23">
        <v>1100</v>
      </c>
      <c r="C10" s="7">
        <f>B10</f>
        <v>1100</v>
      </c>
      <c r="H10" s="46">
        <f>(B10-'2023'!B10)/'2023'!B10</f>
        <v>0</v>
      </c>
      <c r="I10" s="47"/>
      <c r="K10" s="49"/>
      <c r="L10" s="49" t="s">
        <v>141</v>
      </c>
      <c r="M10" s="49"/>
      <c r="N10" s="49"/>
      <c r="O10" s="49"/>
      <c r="P10" s="49"/>
      <c r="Q10" s="49"/>
    </row>
    <row r="11" spans="1:17" x14ac:dyDescent="0.35">
      <c r="A11" s="6" t="s">
        <v>4</v>
      </c>
      <c r="B11" s="23">
        <v>690</v>
      </c>
      <c r="C11" s="7">
        <f>B11*B13</f>
        <v>0</v>
      </c>
      <c r="H11" s="46">
        <f>(B11-'2023'!B11)/'2023'!B11</f>
        <v>0</v>
      </c>
      <c r="I11" s="47"/>
      <c r="K11" s="49"/>
      <c r="L11" s="49" t="s">
        <v>142</v>
      </c>
      <c r="M11" s="49"/>
      <c r="N11" s="49"/>
      <c r="O11" s="49"/>
      <c r="P11" s="49"/>
      <c r="Q11" s="49"/>
    </row>
    <row r="12" spans="1:17" ht="13.15" x14ac:dyDescent="0.4">
      <c r="A12" s="6" t="s">
        <v>5</v>
      </c>
      <c r="B12" s="2"/>
      <c r="C12" s="20">
        <f>MIN(SUM(C10:C11),E12)</f>
        <v>1100</v>
      </c>
      <c r="E12" s="24">
        <v>333275</v>
      </c>
      <c r="H12" s="47"/>
      <c r="I12" s="46">
        <f>(C12-'2023'!C12)/'2023'!C12</f>
        <v>0</v>
      </c>
      <c r="K12" s="49"/>
      <c r="L12" s="49" t="s">
        <v>143</v>
      </c>
      <c r="M12" s="49"/>
      <c r="N12" s="49"/>
      <c r="O12" s="49"/>
      <c r="P12" s="49"/>
      <c r="Q12" s="49"/>
    </row>
    <row r="13" spans="1:17" ht="13.15" customHeight="1" x14ac:dyDescent="0.4">
      <c r="A13" s="6" t="s">
        <v>7</v>
      </c>
      <c r="B13" s="14">
        <f>'2025'!B13</f>
        <v>0</v>
      </c>
      <c r="C13" s="7"/>
      <c r="F13" s="69" t="s">
        <v>177</v>
      </c>
      <c r="G13" s="69"/>
      <c r="H13" s="69"/>
      <c r="I13" s="69"/>
      <c r="J13" s="69"/>
      <c r="K13" s="53"/>
      <c r="L13" s="49" t="s">
        <v>144</v>
      </c>
      <c r="M13" s="53"/>
      <c r="N13" s="53"/>
      <c r="O13" s="53"/>
      <c r="P13" s="49"/>
      <c r="Q13" s="49"/>
    </row>
    <row r="14" spans="1:17" ht="13.15" customHeight="1" x14ac:dyDescent="0.4">
      <c r="A14" s="8" t="s">
        <v>133</v>
      </c>
      <c r="B14" s="54">
        <v>2.6499999999999999E-2</v>
      </c>
      <c r="C14" s="20">
        <f>B14*C8</f>
        <v>101.124</v>
      </c>
      <c r="F14" s="69"/>
      <c r="G14" s="69"/>
      <c r="H14" s="69"/>
      <c r="I14" s="69"/>
      <c r="J14" s="69"/>
      <c r="K14" s="53"/>
      <c r="L14" s="49" t="s">
        <v>145</v>
      </c>
      <c r="M14" s="53"/>
      <c r="N14" s="53"/>
      <c r="O14" s="53"/>
      <c r="P14" s="49"/>
      <c r="Q14" s="49"/>
    </row>
    <row r="15" spans="1:17" ht="13.15" customHeight="1" x14ac:dyDescent="0.35">
      <c r="A15" s="6"/>
      <c r="B15" s="6"/>
      <c r="C15" s="7"/>
      <c r="F15" s="69"/>
      <c r="G15" s="69"/>
      <c r="H15" s="69"/>
      <c r="I15" s="69"/>
      <c r="J15" s="69"/>
      <c r="K15" s="49"/>
      <c r="L15" s="49" t="s">
        <v>146</v>
      </c>
      <c r="M15" s="49"/>
      <c r="N15" s="49"/>
      <c r="O15" s="49"/>
      <c r="P15" s="49"/>
      <c r="Q15" s="49"/>
    </row>
    <row r="16" spans="1:17" ht="13.15" x14ac:dyDescent="0.4">
      <c r="A16" s="8" t="s">
        <v>134</v>
      </c>
      <c r="B16" s="56">
        <v>2.5000000000000001E-2</v>
      </c>
      <c r="C16" s="20">
        <f>B16*C8</f>
        <v>95.4</v>
      </c>
      <c r="F16" s="69"/>
      <c r="G16" s="69"/>
      <c r="H16" s="69"/>
      <c r="I16" s="69"/>
      <c r="J16" s="69"/>
      <c r="K16" s="49"/>
      <c r="L16" s="49" t="s">
        <v>147</v>
      </c>
      <c r="M16" s="49"/>
      <c r="N16" s="49"/>
      <c r="O16" s="49"/>
      <c r="P16" s="49"/>
      <c r="Q16" s="49"/>
    </row>
    <row r="17" spans="1:17" ht="13.15" x14ac:dyDescent="0.4">
      <c r="A17" s="8"/>
      <c r="B17" s="56"/>
      <c r="C17" s="20"/>
      <c r="F17" s="28"/>
      <c r="H17" s="47"/>
      <c r="I17" s="47"/>
      <c r="K17" s="49"/>
      <c r="L17" s="49" t="s">
        <v>148</v>
      </c>
      <c r="M17" s="49"/>
      <c r="N17" s="49"/>
      <c r="O17" s="49"/>
      <c r="P17" s="49"/>
      <c r="Q17" s="49"/>
    </row>
    <row r="18" spans="1:17" ht="13.15" x14ac:dyDescent="0.4">
      <c r="A18" s="8" t="s">
        <v>180</v>
      </c>
      <c r="B18" s="56">
        <v>7.4999999999999997E-2</v>
      </c>
      <c r="C18" s="20">
        <f>B18*(C8+C12+C14+C16)</f>
        <v>383.43929999999995</v>
      </c>
      <c r="F18" s="28"/>
      <c r="H18" s="47"/>
      <c r="I18" s="47"/>
      <c r="K18" s="49"/>
      <c r="L18" s="49" t="s">
        <v>149</v>
      </c>
      <c r="M18" s="49"/>
      <c r="N18" s="49"/>
      <c r="O18" s="49"/>
      <c r="P18" s="49"/>
      <c r="Q18" s="49"/>
    </row>
    <row r="19" spans="1:17" ht="13.15" x14ac:dyDescent="0.4">
      <c r="A19" s="55" t="s">
        <v>179</v>
      </c>
      <c r="B19" s="6"/>
      <c r="C19" s="7"/>
      <c r="F19" s="28"/>
      <c r="H19" s="47"/>
      <c r="I19" s="47"/>
      <c r="K19" s="49"/>
      <c r="L19" s="49" t="s">
        <v>150</v>
      </c>
      <c r="M19" s="49"/>
      <c r="N19" s="49"/>
      <c r="O19" s="49"/>
      <c r="P19" s="49"/>
      <c r="Q19" s="49"/>
    </row>
    <row r="20" spans="1:17" ht="13.5" thickBot="1" x14ac:dyDescent="0.45">
      <c r="A20" s="10" t="s">
        <v>6</v>
      </c>
      <c r="B20" s="11"/>
      <c r="C20" s="12">
        <f>C8+C12+C14+C16+C18</f>
        <v>5495.9632999999994</v>
      </c>
      <c r="H20" s="47"/>
      <c r="I20" s="46">
        <f>(C20-'2023'!C20)/'2023'!C20</f>
        <v>4.7648360655737597E-2</v>
      </c>
      <c r="K20" s="49"/>
      <c r="L20" s="49" t="s">
        <v>151</v>
      </c>
      <c r="M20" s="49"/>
      <c r="N20" s="49"/>
      <c r="O20" s="49"/>
      <c r="P20" s="49"/>
      <c r="Q20" s="49"/>
    </row>
    <row r="21" spans="1:17" x14ac:dyDescent="0.35">
      <c r="A21" s="27" t="s">
        <v>178</v>
      </c>
      <c r="H21" s="47"/>
      <c r="I21" s="47"/>
      <c r="K21" s="49"/>
      <c r="L21" s="49" t="s">
        <v>139</v>
      </c>
      <c r="M21" s="49"/>
      <c r="N21" s="49"/>
      <c r="O21" s="49"/>
      <c r="P21" s="49"/>
      <c r="Q21" s="49"/>
    </row>
    <row r="22" spans="1:17" ht="13.15" x14ac:dyDescent="0.4">
      <c r="A22" s="30" t="s">
        <v>24</v>
      </c>
      <c r="H22" s="47"/>
      <c r="I22" s="47"/>
      <c r="K22" s="49"/>
      <c r="L22" s="60" t="s">
        <v>153</v>
      </c>
      <c r="M22" s="49"/>
      <c r="N22" s="49"/>
      <c r="O22" s="49"/>
      <c r="P22" s="49"/>
      <c r="Q22" s="49"/>
    </row>
    <row r="23" spans="1:17" x14ac:dyDescent="0.35">
      <c r="H23" s="47"/>
      <c r="I23" s="47"/>
      <c r="K23" s="49"/>
      <c r="L23" s="49" t="s">
        <v>182</v>
      </c>
      <c r="M23" s="49"/>
      <c r="N23" s="49"/>
      <c r="O23" s="49"/>
      <c r="P23" s="49"/>
      <c r="Q23" s="49"/>
    </row>
    <row r="24" spans="1:17" ht="15.4" thickBot="1" x14ac:dyDescent="0.45">
      <c r="A24" s="17" t="s">
        <v>77</v>
      </c>
      <c r="H24" s="47"/>
      <c r="I24" s="47"/>
      <c r="K24" s="49"/>
      <c r="L24" s="49" t="s">
        <v>155</v>
      </c>
      <c r="M24" s="49"/>
      <c r="N24" s="49"/>
      <c r="O24" s="49"/>
      <c r="P24" s="49"/>
      <c r="Q24" s="49"/>
    </row>
    <row r="25" spans="1:17" ht="13.15" x14ac:dyDescent="0.4">
      <c r="A25" s="4" t="s">
        <v>132</v>
      </c>
      <c r="B25" s="5"/>
      <c r="C25" s="13" t="s">
        <v>8</v>
      </c>
      <c r="H25" s="47"/>
      <c r="I25" s="47"/>
      <c r="K25" s="49"/>
      <c r="L25" s="49" t="s">
        <v>156</v>
      </c>
      <c r="M25" s="49"/>
      <c r="N25" s="49"/>
      <c r="O25" s="49"/>
      <c r="P25" s="49"/>
      <c r="Q25" s="49"/>
    </row>
    <row r="26" spans="1:17" x14ac:dyDescent="0.35">
      <c r="A26" s="6" t="s">
        <v>2</v>
      </c>
      <c r="B26" s="23">
        <v>3816</v>
      </c>
      <c r="C26" s="7">
        <f>B26</f>
        <v>3816</v>
      </c>
      <c r="H26" s="46">
        <f>(B26-'2023'!B26)/'2023'!B26</f>
        <v>0.06</v>
      </c>
      <c r="I26" s="47"/>
      <c r="K26" s="49"/>
      <c r="L26" t="s">
        <v>154</v>
      </c>
      <c r="M26" s="49"/>
      <c r="N26" s="49"/>
      <c r="O26" s="49"/>
      <c r="P26" s="49"/>
      <c r="Q26" s="49"/>
    </row>
    <row r="27" spans="1:17" x14ac:dyDescent="0.35">
      <c r="A27" s="6" t="s">
        <v>4</v>
      </c>
      <c r="B27" s="23">
        <v>250</v>
      </c>
      <c r="C27" s="7">
        <f>B27*B33</f>
        <v>0</v>
      </c>
      <c r="H27" s="46">
        <f>(B27-'2023'!B27)/'2023'!B27</f>
        <v>0</v>
      </c>
      <c r="I27" s="47"/>
      <c r="L27" s="49" t="s">
        <v>157</v>
      </c>
      <c r="M27" s="49"/>
      <c r="N27" s="49"/>
      <c r="O27" s="49"/>
      <c r="P27" s="49"/>
      <c r="Q27" s="49"/>
    </row>
    <row r="28" spans="1:17" ht="13.15" x14ac:dyDescent="0.4">
      <c r="A28" s="6" t="s">
        <v>5</v>
      </c>
      <c r="B28" s="23"/>
      <c r="C28" s="20">
        <f>MIN(SUM(C26:C27),E28)</f>
        <v>3816</v>
      </c>
      <c r="E28" s="24">
        <v>2650000</v>
      </c>
      <c r="H28" s="47"/>
      <c r="I28" s="46">
        <f>(C28-'2023'!C28)/'2023'!C28</f>
        <v>0.06</v>
      </c>
      <c r="L28" s="49" t="s">
        <v>156</v>
      </c>
    </row>
    <row r="29" spans="1:17" ht="13.15" x14ac:dyDescent="0.4">
      <c r="A29" s="8" t="s">
        <v>135</v>
      </c>
      <c r="B29" s="23"/>
      <c r="C29" s="9"/>
      <c r="H29" s="47"/>
      <c r="I29" s="47"/>
      <c r="L29" t="s">
        <v>154</v>
      </c>
    </row>
    <row r="30" spans="1:17" ht="13.15" x14ac:dyDescent="0.4">
      <c r="A30" s="6" t="s">
        <v>2</v>
      </c>
      <c r="B30" s="23">
        <v>1100</v>
      </c>
      <c r="C30" s="7">
        <f>B30</f>
        <v>1100</v>
      </c>
      <c r="H30" s="46">
        <f>(B30-'2023'!B30)/'2023'!B30</f>
        <v>0</v>
      </c>
      <c r="I30" s="47"/>
      <c r="L30" s="1" t="s">
        <v>158</v>
      </c>
    </row>
    <row r="31" spans="1:17" ht="13.15" x14ac:dyDescent="0.4">
      <c r="A31" s="6" t="s">
        <v>4</v>
      </c>
      <c r="B31" s="23">
        <v>690</v>
      </c>
      <c r="C31" s="7">
        <f>B31*B33</f>
        <v>0</v>
      </c>
      <c r="H31" s="46">
        <f>(B31-'2023'!B31)/'2023'!B31</f>
        <v>0</v>
      </c>
      <c r="I31" s="47"/>
      <c r="L31" s="1" t="s">
        <v>159</v>
      </c>
    </row>
    <row r="32" spans="1:17" ht="13.15" x14ac:dyDescent="0.4">
      <c r="A32" s="6" t="s">
        <v>5</v>
      </c>
      <c r="B32" s="2"/>
      <c r="C32" s="20">
        <f>MIN(SUM(C30:C31),E32)</f>
        <v>1100</v>
      </c>
      <c r="E32" s="24">
        <v>333275</v>
      </c>
      <c r="H32" s="47"/>
      <c r="I32" s="46">
        <f>(C32-'2023'!C32)/'2023'!C32</f>
        <v>0</v>
      </c>
    </row>
    <row r="33" spans="1:12" ht="13.15" x14ac:dyDescent="0.4">
      <c r="A33" s="6" t="s">
        <v>7</v>
      </c>
      <c r="B33" s="14">
        <f>'2025'!B33</f>
        <v>0</v>
      </c>
      <c r="C33" s="9"/>
      <c r="F33" s="69" t="s">
        <v>177</v>
      </c>
      <c r="G33" s="69"/>
      <c r="H33" s="69"/>
      <c r="I33" s="69"/>
      <c r="J33" s="69"/>
      <c r="L33" s="60" t="s">
        <v>167</v>
      </c>
    </row>
    <row r="34" spans="1:12" ht="13.15" x14ac:dyDescent="0.4">
      <c r="A34" s="8" t="s">
        <v>133</v>
      </c>
      <c r="B34" s="54">
        <v>2.6499999999999999E-2</v>
      </c>
      <c r="C34" s="20">
        <f>B34*C28</f>
        <v>101.124</v>
      </c>
      <c r="F34" s="69"/>
      <c r="G34" s="69"/>
      <c r="H34" s="69"/>
      <c r="I34" s="69"/>
      <c r="J34" s="69"/>
      <c r="L34" t="s">
        <v>160</v>
      </c>
    </row>
    <row r="35" spans="1:12" x14ac:dyDescent="0.35">
      <c r="A35" s="6"/>
      <c r="B35" s="6"/>
      <c r="C35" s="7"/>
      <c r="F35" s="69"/>
      <c r="G35" s="69"/>
      <c r="H35" s="69"/>
      <c r="I35" s="69"/>
      <c r="J35" s="69"/>
      <c r="L35" t="s">
        <v>161</v>
      </c>
    </row>
    <row r="36" spans="1:12" ht="13.15" x14ac:dyDescent="0.4">
      <c r="A36" s="8" t="s">
        <v>134</v>
      </c>
      <c r="B36" s="56">
        <v>2.5000000000000001E-2</v>
      </c>
      <c r="C36" s="20">
        <f>B36*C28</f>
        <v>95.4</v>
      </c>
      <c r="F36" s="69"/>
      <c r="G36" s="69"/>
      <c r="H36" s="69"/>
      <c r="I36" s="69"/>
      <c r="J36" s="69"/>
      <c r="L36" t="s">
        <v>162</v>
      </c>
    </row>
    <row r="37" spans="1:12" ht="13.15" x14ac:dyDescent="0.4">
      <c r="A37" s="8"/>
      <c r="B37" s="56"/>
      <c r="C37" s="20"/>
      <c r="F37" s="28"/>
      <c r="H37" s="47"/>
      <c r="I37" s="47"/>
      <c r="L37" t="s">
        <v>163</v>
      </c>
    </row>
    <row r="38" spans="1:12" ht="13.15" x14ac:dyDescent="0.4">
      <c r="A38" s="8" t="s">
        <v>180</v>
      </c>
      <c r="B38" s="56">
        <v>7.4999999999999997E-2</v>
      </c>
      <c r="C38" s="20">
        <f>B38*(C28+C32+C34+C36)</f>
        <v>383.43929999999995</v>
      </c>
      <c r="F38" s="28"/>
      <c r="H38" s="47"/>
      <c r="I38" s="47"/>
      <c r="L38" t="s">
        <v>164</v>
      </c>
    </row>
    <row r="39" spans="1:12" ht="13.15" x14ac:dyDescent="0.4">
      <c r="A39" s="55" t="s">
        <v>179</v>
      </c>
      <c r="B39" s="6"/>
      <c r="C39" s="7"/>
      <c r="F39" s="28"/>
      <c r="H39" s="47"/>
      <c r="I39" s="47"/>
      <c r="L39" t="s">
        <v>165</v>
      </c>
    </row>
    <row r="40" spans="1:12" ht="13.5" thickBot="1" x14ac:dyDescent="0.45">
      <c r="A40" s="10" t="s">
        <v>6</v>
      </c>
      <c r="B40" s="11"/>
      <c r="C40" s="12">
        <f>C28+C32+C34+C36+C38</f>
        <v>5495.9632999999994</v>
      </c>
      <c r="F40" s="28"/>
      <c r="H40" s="47"/>
      <c r="I40" s="46">
        <f>(C40-'2023'!C40)/'2023'!C40</f>
        <v>4.7648360655737597E-2</v>
      </c>
      <c r="L40" t="s">
        <v>166</v>
      </c>
    </row>
    <row r="41" spans="1:12" ht="13.15" x14ac:dyDescent="0.4">
      <c r="A41" s="27" t="s">
        <v>178</v>
      </c>
      <c r="H41" s="47"/>
      <c r="L41" s="1" t="s">
        <v>168</v>
      </c>
    </row>
    <row r="42" spans="1:12" x14ac:dyDescent="0.35">
      <c r="H42" s="47"/>
      <c r="I42" s="47"/>
    </row>
    <row r="43" spans="1:12" ht="15.4" thickBot="1" x14ac:dyDescent="0.45">
      <c r="A43" s="17" t="s">
        <v>79</v>
      </c>
      <c r="H43" s="47"/>
      <c r="I43" s="47"/>
      <c r="L43" s="60" t="s">
        <v>169</v>
      </c>
    </row>
    <row r="44" spans="1:12" ht="13.15" x14ac:dyDescent="0.4">
      <c r="A44" s="4" t="s">
        <v>132</v>
      </c>
      <c r="B44" s="5"/>
      <c r="C44" s="13" t="s">
        <v>8</v>
      </c>
      <c r="H44" s="47"/>
      <c r="I44" s="47"/>
    </row>
    <row r="45" spans="1:12" ht="13.15" x14ac:dyDescent="0.4">
      <c r="A45" s="6" t="s">
        <v>2</v>
      </c>
      <c r="B45" s="23">
        <v>7950</v>
      </c>
      <c r="C45" s="7">
        <f>B45</f>
        <v>7950</v>
      </c>
      <c r="H45" s="46">
        <f>(B45-'2023'!B45)/'2023'!B45</f>
        <v>0.06</v>
      </c>
      <c r="I45" s="47"/>
      <c r="L45" s="60" t="s">
        <v>170</v>
      </c>
    </row>
    <row r="46" spans="1:12" x14ac:dyDescent="0.35">
      <c r="A46" s="6" t="s">
        <v>4</v>
      </c>
      <c r="B46" s="23">
        <v>551.20000000000005</v>
      </c>
      <c r="C46" s="7">
        <f>B46*B53</f>
        <v>0</v>
      </c>
      <c r="H46" s="46">
        <f>(B46-'2023'!B46)/'2023'!B46</f>
        <v>6.0000000000000088E-2</v>
      </c>
      <c r="I46" s="47"/>
      <c r="L46" t="s">
        <v>171</v>
      </c>
    </row>
    <row r="47" spans="1:12" x14ac:dyDescent="0.35">
      <c r="A47" s="6" t="s">
        <v>13</v>
      </c>
      <c r="B47" s="37">
        <v>1.9711000000000002E-5</v>
      </c>
      <c r="C47" s="7">
        <f>B47*C61</f>
        <v>1971.1000000000001</v>
      </c>
      <c r="H47" s="46">
        <f>(B47-'2023'!B47)/'2023'!B47</f>
        <v>6.0016133369185307E-2</v>
      </c>
      <c r="I47" s="47"/>
      <c r="L47" t="s">
        <v>172</v>
      </c>
    </row>
    <row r="48" spans="1:12" ht="13.15" x14ac:dyDescent="0.4">
      <c r="A48" s="6" t="s">
        <v>5</v>
      </c>
      <c r="B48" s="23"/>
      <c r="C48" s="20">
        <f>MIN(SUM(C45:C47),E48)</f>
        <v>9921.1</v>
      </c>
      <c r="E48" s="24">
        <v>2650000</v>
      </c>
      <c r="H48" s="47"/>
      <c r="I48" s="46">
        <f>(C48-'2023'!C48)/'2023'!C48</f>
        <v>6.000320529942843E-2</v>
      </c>
      <c r="L48" t="s">
        <v>173</v>
      </c>
    </row>
    <row r="49" spans="1:12" ht="13.15" x14ac:dyDescent="0.4">
      <c r="A49" s="8" t="s">
        <v>135</v>
      </c>
      <c r="B49" s="23"/>
      <c r="C49" s="9"/>
      <c r="H49" s="47"/>
      <c r="I49" s="47"/>
      <c r="L49" t="s">
        <v>174</v>
      </c>
    </row>
    <row r="50" spans="1:12" x14ac:dyDescent="0.35">
      <c r="A50" s="6" t="s">
        <v>2</v>
      </c>
      <c r="B50" s="23">
        <v>1100</v>
      </c>
      <c r="C50" s="7">
        <f>B50</f>
        <v>1100</v>
      </c>
      <c r="H50" s="46">
        <f>(B50-'2023'!B50)/'2023'!B50</f>
        <v>0</v>
      </c>
      <c r="I50" s="47"/>
      <c r="L50" t="s">
        <v>175</v>
      </c>
    </row>
    <row r="51" spans="1:12" x14ac:dyDescent="0.35">
      <c r="A51" s="6" t="s">
        <v>4</v>
      </c>
      <c r="B51" s="23">
        <v>690</v>
      </c>
      <c r="C51" s="7">
        <f>B51*B53</f>
        <v>0</v>
      </c>
      <c r="H51" s="46">
        <f>(B51-'2023'!B51)/'2023'!B51</f>
        <v>0</v>
      </c>
      <c r="I51" s="47"/>
    </row>
    <row r="52" spans="1:12" ht="13.15" x14ac:dyDescent="0.4">
      <c r="A52" s="6" t="s">
        <v>5</v>
      </c>
      <c r="B52" s="2"/>
      <c r="C52" s="20">
        <f>MIN(SUM(C50:C51),E52)</f>
        <v>1100</v>
      </c>
      <c r="E52" s="24">
        <v>333275</v>
      </c>
      <c r="H52" s="47"/>
      <c r="I52" s="46">
        <f>(C52-'2023'!C52)/'2023'!C52</f>
        <v>0</v>
      </c>
    </row>
    <row r="53" spans="1:12" x14ac:dyDescent="0.35">
      <c r="A53" s="6" t="s">
        <v>7</v>
      </c>
      <c r="B53" s="14">
        <f>'2025'!B53</f>
        <v>0</v>
      </c>
      <c r="C53" s="9"/>
      <c r="E53" s="24"/>
      <c r="F53" s="69" t="s">
        <v>177</v>
      </c>
      <c r="G53" s="69"/>
      <c r="H53" s="69"/>
      <c r="I53" s="69"/>
      <c r="J53" s="69"/>
    </row>
    <row r="54" spans="1:12" ht="13.15" x14ac:dyDescent="0.4">
      <c r="A54" s="8" t="s">
        <v>133</v>
      </c>
      <c r="B54" s="54">
        <v>2.6499999999999999E-2</v>
      </c>
      <c r="C54" s="20">
        <f>B54*C48</f>
        <v>262.90915000000001</v>
      </c>
      <c r="E54" s="24"/>
      <c r="F54" s="69"/>
      <c r="G54" s="69"/>
      <c r="H54" s="69"/>
      <c r="I54" s="69"/>
      <c r="J54" s="69"/>
    </row>
    <row r="55" spans="1:12" x14ac:dyDescent="0.35">
      <c r="A55" s="6"/>
      <c r="B55" s="6"/>
      <c r="C55" s="7"/>
      <c r="E55" s="24"/>
      <c r="F55" s="69"/>
      <c r="G55" s="69"/>
      <c r="H55" s="69"/>
      <c r="I55" s="69"/>
      <c r="J55" s="69"/>
    </row>
    <row r="56" spans="1:12" ht="13.15" x14ac:dyDescent="0.4">
      <c r="A56" s="8" t="s">
        <v>134</v>
      </c>
      <c r="B56" s="56">
        <v>2.5000000000000001E-2</v>
      </c>
      <c r="C56" s="20">
        <f>B56*C48</f>
        <v>248.02750000000003</v>
      </c>
      <c r="E56" s="24"/>
      <c r="F56" s="69"/>
      <c r="G56" s="69"/>
      <c r="H56" s="69"/>
      <c r="I56" s="69"/>
      <c r="J56" s="69"/>
    </row>
    <row r="57" spans="1:12" ht="13.15" x14ac:dyDescent="0.4">
      <c r="A57" s="8"/>
      <c r="B57" s="56"/>
      <c r="C57" s="20"/>
      <c r="E57" s="24"/>
      <c r="H57" s="47"/>
      <c r="I57" s="46"/>
    </row>
    <row r="58" spans="1:12" ht="13.15" x14ac:dyDescent="0.4">
      <c r="A58" s="8" t="s">
        <v>180</v>
      </c>
      <c r="B58" s="56">
        <v>7.4999999999999997E-2</v>
      </c>
      <c r="C58" s="20">
        <f>B58*(C48+C52+C54+C56)</f>
        <v>864.90274875</v>
      </c>
      <c r="E58" s="24"/>
      <c r="H58" s="47"/>
      <c r="I58" s="46"/>
    </row>
    <row r="59" spans="1:12" x14ac:dyDescent="0.35">
      <c r="A59" s="55" t="s">
        <v>179</v>
      </c>
      <c r="B59" s="6"/>
      <c r="C59" s="7"/>
      <c r="E59" s="24"/>
      <c r="H59" s="47"/>
      <c r="I59" s="46"/>
    </row>
    <row r="60" spans="1:12" ht="13.5" thickBot="1" x14ac:dyDescent="0.45">
      <c r="A60" s="10" t="s">
        <v>6</v>
      </c>
      <c r="B60" s="11"/>
      <c r="C60" s="12">
        <f>C48+C52+C54+C56+C58</f>
        <v>12396.939398750001</v>
      </c>
      <c r="I60" s="46">
        <f>(C60-'2023'!C60)/'2023'!C60</f>
        <v>5.5324917238429007E-2</v>
      </c>
    </row>
    <row r="61" spans="1:12" ht="13.5" thickBot="1" x14ac:dyDescent="0.45">
      <c r="A61" s="19" t="s">
        <v>15</v>
      </c>
      <c r="B61" s="52"/>
      <c r="C61" s="62">
        <f>'2025'!C61</f>
        <v>100000000</v>
      </c>
      <c r="E61" s="28" t="s">
        <v>181</v>
      </c>
    </row>
    <row r="62" spans="1:12" x14ac:dyDescent="0.35">
      <c r="A62" s="27" t="s">
        <v>178</v>
      </c>
    </row>
    <row r="65" spans="1:1" ht="13.15" x14ac:dyDescent="0.4">
      <c r="A65" s="1" t="s">
        <v>36</v>
      </c>
    </row>
    <row r="66" spans="1:1" ht="13.15" x14ac:dyDescent="0.4">
      <c r="A66" s="1" t="s">
        <v>117</v>
      </c>
    </row>
    <row r="67" spans="1:1" x14ac:dyDescent="0.35">
      <c r="A67" s="49" t="s">
        <v>118</v>
      </c>
    </row>
  </sheetData>
  <mergeCells count="5">
    <mergeCell ref="F1:O1"/>
    <mergeCell ref="A4:C4"/>
    <mergeCell ref="F13:J16"/>
    <mergeCell ref="F33:J36"/>
    <mergeCell ref="F53:J56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4FD1-D064-4341-A5A9-7424F2523038}">
  <dimension ref="A1:Q67"/>
  <sheetViews>
    <sheetView tabSelected="1" zoomScale="90" zoomScaleNormal="90" workbookViewId="0">
      <selection activeCell="B13" sqref="B13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6.3984375" customWidth="1"/>
    <col min="6" max="6" width="15.73046875" customWidth="1"/>
    <col min="8" max="8" width="10.265625" customWidth="1"/>
    <col min="10" max="10" width="10.73046875" bestFit="1" customWidth="1"/>
  </cols>
  <sheetData>
    <row r="1" spans="1:17" ht="17.649999999999999" x14ac:dyDescent="0.5">
      <c r="A1" s="16" t="s">
        <v>189</v>
      </c>
      <c r="B1" s="61" t="s">
        <v>176</v>
      </c>
      <c r="C1" s="61"/>
      <c r="D1" s="61"/>
      <c r="E1" s="61"/>
      <c r="F1" s="67" t="s">
        <v>186</v>
      </c>
      <c r="G1" s="67"/>
      <c r="H1" s="67"/>
      <c r="I1" s="67"/>
      <c r="J1" s="67"/>
      <c r="K1" s="67"/>
      <c r="L1" s="67"/>
      <c r="M1" s="67"/>
      <c r="N1" s="67"/>
      <c r="O1" s="67"/>
    </row>
    <row r="2" spans="1:17" ht="13.15" x14ac:dyDescent="0.4">
      <c r="A2" s="28" t="s">
        <v>190</v>
      </c>
      <c r="F2" s="63" t="s">
        <v>191</v>
      </c>
    </row>
    <row r="3" spans="1:17" ht="39.4" x14ac:dyDescent="0.4">
      <c r="A3" s="28"/>
      <c r="E3" s="33" t="s">
        <v>14</v>
      </c>
      <c r="F3" s="34" t="s">
        <v>25</v>
      </c>
      <c r="G3" s="32"/>
      <c r="H3" s="34" t="s">
        <v>188</v>
      </c>
    </row>
    <row r="4" spans="1:17" ht="19.149999999999999" customHeight="1" thickBot="1" x14ac:dyDescent="0.45">
      <c r="A4" s="68" t="s">
        <v>78</v>
      </c>
      <c r="B4" s="68"/>
      <c r="C4" s="68"/>
      <c r="D4" s="32"/>
      <c r="J4" s="48"/>
      <c r="K4" s="57"/>
      <c r="L4" s="59" t="s">
        <v>152</v>
      </c>
      <c r="M4" s="57"/>
      <c r="N4" s="57"/>
      <c r="O4" s="49"/>
      <c r="P4" s="49"/>
      <c r="Q4" s="49"/>
    </row>
    <row r="5" spans="1:17" ht="13.15" x14ac:dyDescent="0.4">
      <c r="A5" s="4" t="s">
        <v>132</v>
      </c>
      <c r="B5" s="5"/>
      <c r="C5" s="13" t="s">
        <v>8</v>
      </c>
      <c r="K5" s="49"/>
      <c r="L5" s="49" t="s">
        <v>136</v>
      </c>
      <c r="M5" s="49"/>
      <c r="N5" s="49"/>
      <c r="O5" s="49"/>
      <c r="P5" s="49"/>
      <c r="Q5" s="49"/>
    </row>
    <row r="6" spans="1:17" x14ac:dyDescent="0.35">
      <c r="A6" s="6" t="s">
        <v>2</v>
      </c>
      <c r="B6" s="23">
        <v>3983.9</v>
      </c>
      <c r="C6" s="7">
        <f>B6</f>
        <v>3983.9</v>
      </c>
      <c r="H6" s="46">
        <f>(B6-'2024'!B6)/'2024'!B6</f>
        <v>4.3998951781970677E-2</v>
      </c>
      <c r="I6" s="47"/>
      <c r="J6" s="50"/>
      <c r="K6" s="58"/>
      <c r="L6" s="49" t="s">
        <v>137</v>
      </c>
      <c r="M6" s="49"/>
      <c r="N6" s="49"/>
      <c r="O6" s="49"/>
      <c r="P6" s="49"/>
      <c r="Q6" s="49"/>
    </row>
    <row r="7" spans="1:17" x14ac:dyDescent="0.35">
      <c r="A7" s="6" t="s">
        <v>4</v>
      </c>
      <c r="B7" s="23">
        <v>575.45000000000005</v>
      </c>
      <c r="C7" s="7">
        <f>B7*B13</f>
        <v>0</v>
      </c>
      <c r="H7" s="46">
        <f>(B7-'2024'!B7)/'2024'!B7</f>
        <v>4.3994920174165453E-2</v>
      </c>
      <c r="I7" s="47"/>
      <c r="K7" s="49"/>
      <c r="L7" s="49" t="s">
        <v>138</v>
      </c>
      <c r="M7" s="49"/>
      <c r="N7" s="49"/>
      <c r="O7" s="49"/>
      <c r="P7" s="49"/>
      <c r="Q7" s="49"/>
    </row>
    <row r="8" spans="1:17" ht="13.15" x14ac:dyDescent="0.4">
      <c r="A8" s="6" t="s">
        <v>5</v>
      </c>
      <c r="B8" s="23"/>
      <c r="C8" s="20">
        <f>MIN(SUM(C6:C7),E8)</f>
        <v>3983.9</v>
      </c>
      <c r="E8" s="24">
        <v>2766600</v>
      </c>
      <c r="F8" s="29">
        <f>INT((E8-C6)/B7)+1</f>
        <v>4801</v>
      </c>
      <c r="H8" s="47"/>
      <c r="I8" s="46">
        <f>(C8-'2024'!C8)/'2024'!C8</f>
        <v>4.3998951781970677E-2</v>
      </c>
      <c r="K8" s="49"/>
      <c r="L8" s="49" t="s">
        <v>139</v>
      </c>
      <c r="M8" s="49"/>
      <c r="N8" s="49"/>
      <c r="O8" s="49"/>
      <c r="P8" s="49"/>
      <c r="Q8" s="49"/>
    </row>
    <row r="9" spans="1:17" ht="13.15" x14ac:dyDescent="0.4">
      <c r="A9" s="8" t="s">
        <v>135</v>
      </c>
      <c r="B9" s="23"/>
      <c r="C9" s="9"/>
      <c r="H9" s="47"/>
      <c r="I9" s="47"/>
      <c r="K9" s="49"/>
      <c r="L9" s="49" t="s">
        <v>140</v>
      </c>
      <c r="M9" s="49"/>
      <c r="N9" s="49"/>
      <c r="O9" s="49"/>
      <c r="P9" s="49"/>
      <c r="Q9" s="49"/>
    </row>
    <row r="10" spans="1:17" x14ac:dyDescent="0.35">
      <c r="A10" s="6" t="s">
        <v>2</v>
      </c>
      <c r="B10" s="23">
        <v>1100</v>
      </c>
      <c r="C10" s="7">
        <f>B10</f>
        <v>1100</v>
      </c>
      <c r="H10" s="46">
        <f>(B10-'2024'!B10)/'2024'!B10</f>
        <v>0</v>
      </c>
      <c r="I10" s="47"/>
      <c r="K10" s="49"/>
      <c r="L10" s="49" t="s">
        <v>141</v>
      </c>
      <c r="M10" s="49"/>
      <c r="N10" s="49"/>
      <c r="O10" s="49"/>
      <c r="P10" s="49"/>
      <c r="Q10" s="49"/>
    </row>
    <row r="11" spans="1:17" x14ac:dyDescent="0.35">
      <c r="A11" s="6" t="s">
        <v>4</v>
      </c>
      <c r="B11" s="23">
        <v>720</v>
      </c>
      <c r="C11" s="7">
        <f>B11*B13</f>
        <v>0</v>
      </c>
      <c r="H11" s="46">
        <f>(B11-'2024'!B11)/'2024'!B11</f>
        <v>4.3478260869565216E-2</v>
      </c>
      <c r="I11" s="47"/>
      <c r="K11" s="49"/>
      <c r="L11" s="49" t="s">
        <v>142</v>
      </c>
      <c r="M11" s="49"/>
      <c r="N11" s="49"/>
      <c r="O11" s="49"/>
      <c r="P11" s="49"/>
      <c r="Q11" s="49"/>
    </row>
    <row r="12" spans="1:17" ht="13.15" x14ac:dyDescent="0.4">
      <c r="A12" s="6" t="s">
        <v>5</v>
      </c>
      <c r="B12" s="2"/>
      <c r="C12" s="20">
        <f>MIN(SUM(C10:C11),E12)</f>
        <v>1100</v>
      </c>
      <c r="E12" s="24">
        <v>333275</v>
      </c>
      <c r="H12" s="47"/>
      <c r="I12" s="46">
        <f>(C12-'2024'!C12)/'2024'!C12</f>
        <v>0</v>
      </c>
      <c r="K12" s="49"/>
      <c r="L12" s="49" t="s">
        <v>143</v>
      </c>
      <c r="M12" s="49"/>
      <c r="N12" s="49"/>
      <c r="O12" s="49"/>
      <c r="P12" s="49"/>
      <c r="Q12" s="49"/>
    </row>
    <row r="13" spans="1:17" ht="13.15" customHeight="1" x14ac:dyDescent="0.4">
      <c r="A13" s="6" t="s">
        <v>7</v>
      </c>
      <c r="B13" s="14">
        <v>0</v>
      </c>
      <c r="C13" s="7"/>
      <c r="E13" s="70" t="s">
        <v>177</v>
      </c>
      <c r="F13" s="70"/>
      <c r="G13" s="70"/>
      <c r="H13" s="53"/>
      <c r="I13" s="53"/>
      <c r="J13" s="53"/>
      <c r="K13" s="53"/>
      <c r="L13" s="49" t="s">
        <v>144</v>
      </c>
      <c r="M13" s="53"/>
      <c r="N13" s="53"/>
      <c r="O13" s="53"/>
      <c r="P13" s="49"/>
      <c r="Q13" s="49"/>
    </row>
    <row r="14" spans="1:17" ht="13.15" customHeight="1" x14ac:dyDescent="0.4">
      <c r="A14" s="8" t="s">
        <v>133</v>
      </c>
      <c r="B14" s="54">
        <v>2.76E-2</v>
      </c>
      <c r="C14" s="20">
        <f>B14*C8</f>
        <v>109.95564</v>
      </c>
      <c r="E14" s="70"/>
      <c r="F14" s="70"/>
      <c r="G14" s="70"/>
      <c r="H14" s="53"/>
      <c r="I14" s="46">
        <f>(C14-'2024'!C14)/'2024'!C14</f>
        <v>8.733475732763743E-2</v>
      </c>
      <c r="J14" s="53"/>
      <c r="K14" s="53"/>
      <c r="L14" s="49" t="s">
        <v>145</v>
      </c>
      <c r="M14" s="53"/>
      <c r="N14" s="53"/>
      <c r="O14" s="53"/>
      <c r="P14" s="49"/>
      <c r="Q14" s="49"/>
    </row>
    <row r="15" spans="1:17" ht="13.15" customHeight="1" x14ac:dyDescent="0.4">
      <c r="A15" s="6"/>
      <c r="B15" s="6"/>
      <c r="C15" s="7"/>
      <c r="E15" s="70"/>
      <c r="F15" s="70"/>
      <c r="G15" s="70"/>
      <c r="H15" s="53"/>
      <c r="I15" s="53"/>
      <c r="J15" s="53"/>
      <c r="K15" s="49"/>
      <c r="L15" s="49" t="s">
        <v>146</v>
      </c>
      <c r="M15" s="49"/>
      <c r="N15" s="49"/>
      <c r="O15" s="49"/>
      <c r="P15" s="49"/>
      <c r="Q15" s="49"/>
    </row>
    <row r="16" spans="1:17" ht="13.15" x14ac:dyDescent="0.4">
      <c r="A16" s="8" t="s">
        <v>134</v>
      </c>
      <c r="B16" s="56">
        <v>2.5000000000000001E-2</v>
      </c>
      <c r="C16" s="20">
        <f>B16*C8</f>
        <v>99.597500000000011</v>
      </c>
      <c r="E16" s="70"/>
      <c r="F16" s="70"/>
      <c r="G16" s="70"/>
      <c r="H16" s="53"/>
      <c r="I16" s="46">
        <f>(C16-'2024'!C16)/'2024'!C16</f>
        <v>4.3998951781970698E-2</v>
      </c>
      <c r="J16" s="53"/>
      <c r="K16" s="49"/>
      <c r="L16" s="49" t="s">
        <v>147</v>
      </c>
      <c r="M16" s="49"/>
      <c r="N16" s="49"/>
      <c r="O16" s="49"/>
      <c r="P16" s="49"/>
      <c r="Q16" s="49"/>
    </row>
    <row r="17" spans="1:17" ht="13.15" x14ac:dyDescent="0.4">
      <c r="A17" s="8"/>
      <c r="B17" s="56"/>
      <c r="C17" s="20"/>
      <c r="E17" s="70"/>
      <c r="F17" s="70"/>
      <c r="G17" s="70"/>
      <c r="H17" s="47"/>
      <c r="I17" s="47"/>
      <c r="K17" s="49"/>
      <c r="L17" s="49" t="s">
        <v>148</v>
      </c>
      <c r="M17" s="49"/>
      <c r="N17" s="49"/>
      <c r="O17" s="49"/>
      <c r="P17" s="49"/>
      <c r="Q17" s="49"/>
    </row>
    <row r="18" spans="1:17" ht="13.15" x14ac:dyDescent="0.4">
      <c r="A18" s="8" t="s">
        <v>180</v>
      </c>
      <c r="B18" s="56"/>
      <c r="C18" s="20">
        <f>B18*(C8+C12+C14+C16)</f>
        <v>0</v>
      </c>
      <c r="E18" s="64"/>
      <c r="F18" s="64"/>
      <c r="G18" s="64"/>
      <c r="H18" s="47"/>
      <c r="I18" s="47"/>
      <c r="K18" s="49"/>
      <c r="L18" s="49" t="s">
        <v>149</v>
      </c>
      <c r="M18" s="49"/>
      <c r="N18" s="49"/>
      <c r="O18" s="49"/>
      <c r="P18" s="49"/>
      <c r="Q18" s="49"/>
    </row>
    <row r="19" spans="1:17" ht="13.15" x14ac:dyDescent="0.4">
      <c r="A19" s="55" t="s">
        <v>179</v>
      </c>
      <c r="B19" s="6"/>
      <c r="C19" s="7"/>
      <c r="F19" s="28"/>
      <c r="H19" s="47"/>
      <c r="I19" s="47"/>
      <c r="K19" s="49"/>
      <c r="L19" s="49" t="s">
        <v>150</v>
      </c>
      <c r="M19" s="49"/>
      <c r="N19" s="49"/>
      <c r="O19" s="49"/>
      <c r="P19" s="49"/>
      <c r="Q19" s="49"/>
    </row>
    <row r="20" spans="1:17" ht="13.5" thickBot="1" x14ac:dyDescent="0.45">
      <c r="A20" s="10" t="s">
        <v>6</v>
      </c>
      <c r="B20" s="11"/>
      <c r="C20" s="12">
        <f>C8+C12+C14+C16+C18</f>
        <v>5293.4531399999996</v>
      </c>
      <c r="H20" s="47"/>
      <c r="I20" s="46">
        <f>(C20-'2024'!C20)/'2024'!C20</f>
        <v>-3.6847072832527798E-2</v>
      </c>
      <c r="K20" s="49"/>
      <c r="L20" s="49" t="s">
        <v>151</v>
      </c>
      <c r="M20" s="49"/>
      <c r="N20" s="49"/>
      <c r="O20" s="49"/>
      <c r="P20" s="49"/>
      <c r="Q20" s="49"/>
    </row>
    <row r="21" spans="1:17" x14ac:dyDescent="0.35">
      <c r="A21" s="27" t="s">
        <v>178</v>
      </c>
      <c r="H21" s="47"/>
      <c r="I21" s="47"/>
      <c r="K21" s="49"/>
      <c r="L21" s="49" t="s">
        <v>139</v>
      </c>
      <c r="M21" s="49"/>
      <c r="N21" s="49"/>
      <c r="O21" s="49"/>
      <c r="P21" s="49"/>
      <c r="Q21" s="49"/>
    </row>
    <row r="22" spans="1:17" ht="13.15" x14ac:dyDescent="0.4">
      <c r="A22" s="30" t="s">
        <v>24</v>
      </c>
      <c r="H22" s="47"/>
      <c r="I22" s="47"/>
      <c r="K22" s="49"/>
      <c r="L22" s="60" t="s">
        <v>153</v>
      </c>
      <c r="M22" s="49"/>
      <c r="N22" s="49"/>
      <c r="O22" s="49"/>
      <c r="P22" s="49"/>
      <c r="Q22" s="49"/>
    </row>
    <row r="23" spans="1:17" x14ac:dyDescent="0.35">
      <c r="H23" s="47"/>
      <c r="I23" s="47"/>
      <c r="K23" s="49"/>
      <c r="L23" s="49" t="s">
        <v>182</v>
      </c>
      <c r="M23" s="49"/>
      <c r="N23" s="49"/>
      <c r="O23" s="49"/>
      <c r="P23" s="49"/>
      <c r="Q23" s="49"/>
    </row>
    <row r="24" spans="1:17" ht="15.4" thickBot="1" x14ac:dyDescent="0.45">
      <c r="A24" s="17" t="s">
        <v>77</v>
      </c>
      <c r="H24" s="47"/>
      <c r="I24" s="47"/>
      <c r="K24" s="49"/>
      <c r="L24" s="49" t="s">
        <v>155</v>
      </c>
      <c r="M24" s="49"/>
      <c r="N24" s="49"/>
      <c r="O24" s="49"/>
      <c r="P24" s="49"/>
      <c r="Q24" s="49"/>
    </row>
    <row r="25" spans="1:17" ht="13.15" x14ac:dyDescent="0.4">
      <c r="A25" s="4" t="s">
        <v>132</v>
      </c>
      <c r="B25" s="5"/>
      <c r="C25" s="13" t="s">
        <v>8</v>
      </c>
      <c r="H25" s="47"/>
      <c r="I25" s="47"/>
      <c r="K25" s="49"/>
      <c r="L25" s="49" t="s">
        <v>156</v>
      </c>
      <c r="M25" s="49"/>
      <c r="N25" s="49"/>
      <c r="O25" s="49"/>
      <c r="P25" s="49"/>
      <c r="Q25" s="49"/>
    </row>
    <row r="26" spans="1:17" x14ac:dyDescent="0.35">
      <c r="A26" s="6" t="s">
        <v>2</v>
      </c>
      <c r="B26" s="23">
        <v>3983.9</v>
      </c>
      <c r="C26" s="7">
        <f>B26</f>
        <v>3983.9</v>
      </c>
      <c r="H26" s="46">
        <f>(B26-'2024'!B26)/'2024'!B26</f>
        <v>4.3998951781970677E-2</v>
      </c>
      <c r="I26" s="47"/>
      <c r="K26" s="49"/>
      <c r="L26" t="s">
        <v>154</v>
      </c>
      <c r="M26" s="49"/>
      <c r="N26" s="49"/>
      <c r="O26" s="49"/>
      <c r="P26" s="49"/>
      <c r="Q26" s="49"/>
    </row>
    <row r="27" spans="1:17" x14ac:dyDescent="0.35">
      <c r="A27" s="6" t="s">
        <v>4</v>
      </c>
      <c r="B27" s="23">
        <v>250</v>
      </c>
      <c r="C27" s="7">
        <f>B27*B33</f>
        <v>0</v>
      </c>
      <c r="H27" s="46">
        <f>(B27-'2024'!B27)/'2024'!B27</f>
        <v>0</v>
      </c>
      <c r="I27" s="47"/>
      <c r="L27" s="49" t="s">
        <v>157</v>
      </c>
      <c r="M27" s="49"/>
      <c r="N27" s="49"/>
      <c r="O27" s="49"/>
      <c r="P27" s="49"/>
      <c r="Q27" s="49"/>
    </row>
    <row r="28" spans="1:17" ht="13.15" x14ac:dyDescent="0.4">
      <c r="A28" s="6" t="s">
        <v>5</v>
      </c>
      <c r="B28" s="23"/>
      <c r="C28" s="20">
        <f>MIN(SUM(C26:C27),E28)</f>
        <v>3983.9</v>
      </c>
      <c r="E28" s="24">
        <v>2766600</v>
      </c>
      <c r="H28" s="47"/>
      <c r="I28" s="46">
        <f>(C28-'2024'!C28)/'2024'!C28</f>
        <v>4.3998951781970677E-2</v>
      </c>
      <c r="L28" s="49" t="s">
        <v>156</v>
      </c>
    </row>
    <row r="29" spans="1:17" ht="13.15" x14ac:dyDescent="0.4">
      <c r="A29" s="8" t="s">
        <v>135</v>
      </c>
      <c r="B29" s="23"/>
      <c r="C29" s="9"/>
      <c r="H29" s="47"/>
      <c r="I29" s="47"/>
      <c r="L29" t="s">
        <v>154</v>
      </c>
    </row>
    <row r="30" spans="1:17" ht="13.15" x14ac:dyDescent="0.4">
      <c r="A30" s="6" t="s">
        <v>2</v>
      </c>
      <c r="B30" s="23">
        <v>1100</v>
      </c>
      <c r="C30" s="7">
        <f>B30</f>
        <v>1100</v>
      </c>
      <c r="H30" s="46">
        <f>(B30-'2024'!B30)/'2024'!B30</f>
        <v>0</v>
      </c>
      <c r="I30" s="47"/>
      <c r="L30" s="1" t="s">
        <v>158</v>
      </c>
    </row>
    <row r="31" spans="1:17" ht="13.15" x14ac:dyDescent="0.4">
      <c r="A31" s="6" t="s">
        <v>4</v>
      </c>
      <c r="B31" s="23">
        <v>720</v>
      </c>
      <c r="C31" s="7">
        <f>B31*B33</f>
        <v>0</v>
      </c>
      <c r="H31" s="46">
        <f>(B31-'2024'!B31)/'2024'!B31</f>
        <v>4.3478260869565216E-2</v>
      </c>
      <c r="I31" s="47"/>
      <c r="L31" s="1" t="s">
        <v>159</v>
      </c>
    </row>
    <row r="32" spans="1:17" ht="13.15" x14ac:dyDescent="0.4">
      <c r="A32" s="6" t="s">
        <v>5</v>
      </c>
      <c r="B32" s="2"/>
      <c r="C32" s="20">
        <f>MIN(SUM(C30:C31),E32)</f>
        <v>1100</v>
      </c>
      <c r="E32" s="24">
        <v>333275</v>
      </c>
      <c r="H32" s="47"/>
      <c r="I32" s="46">
        <f>(C32-'2024'!C32)/'2024'!C32</f>
        <v>0</v>
      </c>
    </row>
    <row r="33" spans="1:12" ht="13.15" x14ac:dyDescent="0.4">
      <c r="A33" s="6" t="s">
        <v>7</v>
      </c>
      <c r="B33" s="14">
        <v>0</v>
      </c>
      <c r="C33" s="9"/>
      <c r="E33" s="70" t="s">
        <v>177</v>
      </c>
      <c r="F33" s="70"/>
      <c r="G33" s="70"/>
      <c r="H33" s="53"/>
      <c r="I33" s="53"/>
      <c r="J33" s="53"/>
      <c r="L33" s="60" t="s">
        <v>167</v>
      </c>
    </row>
    <row r="34" spans="1:12" ht="13.15" x14ac:dyDescent="0.4">
      <c r="A34" s="8" t="s">
        <v>133</v>
      </c>
      <c r="B34" s="54">
        <v>2.76E-2</v>
      </c>
      <c r="C34" s="20">
        <f>B34*C28</f>
        <v>109.95564</v>
      </c>
      <c r="E34" s="70"/>
      <c r="F34" s="70"/>
      <c r="G34" s="70"/>
      <c r="H34" s="53"/>
      <c r="I34" s="46">
        <f>(C34-'2024'!C34)/'2024'!C34</f>
        <v>8.733475732763743E-2</v>
      </c>
      <c r="J34" s="53"/>
      <c r="L34" t="s">
        <v>160</v>
      </c>
    </row>
    <row r="35" spans="1:12" ht="13.15" x14ac:dyDescent="0.4">
      <c r="A35" s="6"/>
      <c r="B35" s="6"/>
      <c r="C35" s="7"/>
      <c r="E35" s="70"/>
      <c r="F35" s="70"/>
      <c r="G35" s="70"/>
      <c r="H35" s="53"/>
      <c r="I35" s="53"/>
      <c r="J35" s="53"/>
      <c r="L35" t="s">
        <v>161</v>
      </c>
    </row>
    <row r="36" spans="1:12" ht="13.15" x14ac:dyDescent="0.4">
      <c r="A36" s="8" t="s">
        <v>134</v>
      </c>
      <c r="B36" s="56">
        <v>2.5000000000000001E-2</v>
      </c>
      <c r="C36" s="20">
        <f>B36*C28</f>
        <v>99.597500000000011</v>
      </c>
      <c r="E36" s="70"/>
      <c r="F36" s="70"/>
      <c r="G36" s="70"/>
      <c r="H36" s="53"/>
      <c r="I36" s="46">
        <f>(C36-'2024'!C36)/'2024'!C36</f>
        <v>4.3998951781970698E-2</v>
      </c>
      <c r="J36" s="53"/>
      <c r="L36" t="s">
        <v>162</v>
      </c>
    </row>
    <row r="37" spans="1:12" ht="13.15" x14ac:dyDescent="0.4">
      <c r="A37" s="8"/>
      <c r="B37" s="56"/>
      <c r="C37" s="20"/>
      <c r="E37" s="70"/>
      <c r="F37" s="70"/>
      <c r="G37" s="70"/>
      <c r="H37" s="47"/>
      <c r="I37" s="47"/>
      <c r="L37" t="s">
        <v>163</v>
      </c>
    </row>
    <row r="38" spans="1:12" ht="13.15" x14ac:dyDescent="0.4">
      <c r="A38" s="8" t="s">
        <v>180</v>
      </c>
      <c r="B38" s="56"/>
      <c r="C38" s="20"/>
      <c r="F38" s="28"/>
      <c r="H38" s="47"/>
      <c r="I38" s="47"/>
      <c r="L38" t="s">
        <v>164</v>
      </c>
    </row>
    <row r="39" spans="1:12" ht="13.15" x14ac:dyDescent="0.4">
      <c r="A39" s="55" t="s">
        <v>179</v>
      </c>
      <c r="B39" s="6"/>
      <c r="C39" s="7"/>
      <c r="F39" s="28"/>
      <c r="H39" s="47"/>
      <c r="I39" s="47"/>
      <c r="L39" t="s">
        <v>165</v>
      </c>
    </row>
    <row r="40" spans="1:12" ht="13.5" thickBot="1" x14ac:dyDescent="0.45">
      <c r="A40" s="10" t="s">
        <v>6</v>
      </c>
      <c r="B40" s="11"/>
      <c r="C40" s="12">
        <f>C28+C32+C34+C36+C38</f>
        <v>5293.4531399999996</v>
      </c>
      <c r="H40" s="47"/>
      <c r="I40" s="46">
        <f>(C40-'2024'!C40)/'2024'!C40</f>
        <v>-3.6847072832527798E-2</v>
      </c>
      <c r="L40" t="s">
        <v>166</v>
      </c>
    </row>
    <row r="41" spans="1:12" ht="13.15" x14ac:dyDescent="0.4">
      <c r="A41" s="27" t="s">
        <v>178</v>
      </c>
      <c r="H41" s="47"/>
      <c r="L41" s="1" t="s">
        <v>168</v>
      </c>
    </row>
    <row r="42" spans="1:12" x14ac:dyDescent="0.35">
      <c r="H42" s="47"/>
      <c r="I42" s="47"/>
    </row>
    <row r="43" spans="1:12" ht="15.4" thickBot="1" x14ac:dyDescent="0.45">
      <c r="A43" s="17" t="s">
        <v>79</v>
      </c>
      <c r="H43" s="47"/>
      <c r="I43" s="47"/>
      <c r="L43" s="60" t="s">
        <v>169</v>
      </c>
    </row>
    <row r="44" spans="1:12" ht="13.15" x14ac:dyDescent="0.4">
      <c r="A44" s="4" t="s">
        <v>132</v>
      </c>
      <c r="B44" s="5"/>
      <c r="C44" s="13" t="s">
        <v>8</v>
      </c>
      <c r="H44" s="47"/>
      <c r="I44" s="47"/>
    </row>
    <row r="45" spans="1:12" ht="13.15" x14ac:dyDescent="0.4">
      <c r="A45" s="6" t="s">
        <v>2</v>
      </c>
      <c r="B45" s="23">
        <v>8299.7999999999993</v>
      </c>
      <c r="C45" s="7">
        <f>B45</f>
        <v>8299.7999999999993</v>
      </c>
      <c r="H45" s="46">
        <f>(B45-'2024'!B45)/'2024'!B45</f>
        <v>4.3999999999999907E-2</v>
      </c>
      <c r="I45" s="47"/>
      <c r="L45" s="60" t="s">
        <v>170</v>
      </c>
    </row>
    <row r="46" spans="1:12" x14ac:dyDescent="0.35">
      <c r="A46" s="6" t="s">
        <v>4</v>
      </c>
      <c r="B46" s="23">
        <v>575.45000000000005</v>
      </c>
      <c r="C46" s="7">
        <f>B46*B53</f>
        <v>0</v>
      </c>
      <c r="H46" s="46">
        <f>(B46-'2024'!B46)/'2024'!B46</f>
        <v>4.3994920174165453E-2</v>
      </c>
      <c r="I46" s="47"/>
      <c r="L46" t="s">
        <v>171</v>
      </c>
    </row>
    <row r="47" spans="1:12" x14ac:dyDescent="0.35">
      <c r="A47" s="6" t="s">
        <v>13</v>
      </c>
      <c r="B47" s="37">
        <v>2.0577999999999998E-5</v>
      </c>
      <c r="C47" s="7">
        <f>B47*C61</f>
        <v>2057.7999999999997</v>
      </c>
      <c r="H47" s="46">
        <f>(B47-'2024'!B47)/'2024'!B47</f>
        <v>4.3985591801531984E-2</v>
      </c>
      <c r="I47" s="47"/>
      <c r="L47" t="s">
        <v>172</v>
      </c>
    </row>
    <row r="48" spans="1:12" ht="13.15" x14ac:dyDescent="0.4">
      <c r="A48" s="6" t="s">
        <v>5</v>
      </c>
      <c r="B48" s="23"/>
      <c r="C48" s="20">
        <f>MIN(SUM(C45:C47),E48)</f>
        <v>10357.599999999999</v>
      </c>
      <c r="E48" s="24">
        <v>2766600</v>
      </c>
      <c r="H48" s="47"/>
      <c r="I48" s="46">
        <f>(C48-'2024'!C48)/'2024'!C48</f>
        <v>4.3997137414197834E-2</v>
      </c>
      <c r="L48" t="s">
        <v>173</v>
      </c>
    </row>
    <row r="49" spans="1:12" ht="13.15" x14ac:dyDescent="0.4">
      <c r="A49" s="8" t="s">
        <v>135</v>
      </c>
      <c r="B49" s="23"/>
      <c r="C49" s="9"/>
      <c r="H49" s="47"/>
      <c r="I49" s="47"/>
      <c r="L49" t="s">
        <v>174</v>
      </c>
    </row>
    <row r="50" spans="1:12" x14ac:dyDescent="0.35">
      <c r="A50" s="6" t="s">
        <v>2</v>
      </c>
      <c r="B50" s="23">
        <v>1100</v>
      </c>
      <c r="C50" s="7">
        <f>B50</f>
        <v>1100</v>
      </c>
      <c r="H50" s="46">
        <f>(B50-'2024'!B50)/'2024'!B50</f>
        <v>0</v>
      </c>
      <c r="I50" s="47"/>
      <c r="L50" t="s">
        <v>175</v>
      </c>
    </row>
    <row r="51" spans="1:12" x14ac:dyDescent="0.35">
      <c r="A51" s="6" t="s">
        <v>4</v>
      </c>
      <c r="B51" s="23">
        <v>720</v>
      </c>
      <c r="C51" s="7">
        <f>B51*B53</f>
        <v>0</v>
      </c>
      <c r="H51" s="46">
        <f>(B51-'2024'!B51)/'2024'!B51</f>
        <v>4.3478260869565216E-2</v>
      </c>
      <c r="I51" s="47"/>
    </row>
    <row r="52" spans="1:12" ht="13.15" x14ac:dyDescent="0.4">
      <c r="A52" s="6" t="s">
        <v>5</v>
      </c>
      <c r="B52" s="2"/>
      <c r="C52" s="20">
        <f>MIN(SUM(C50:C51),E52)</f>
        <v>1100</v>
      </c>
      <c r="E52" s="24">
        <v>333275</v>
      </c>
      <c r="H52" s="47"/>
      <c r="I52" s="46">
        <f>(C52-'2024'!C52)/'2024'!C52</f>
        <v>0</v>
      </c>
    </row>
    <row r="53" spans="1:12" ht="13.15" x14ac:dyDescent="0.4">
      <c r="A53" s="6" t="s">
        <v>7</v>
      </c>
      <c r="B53" s="14">
        <v>0</v>
      </c>
      <c r="C53" s="9"/>
      <c r="E53" s="70" t="s">
        <v>177</v>
      </c>
      <c r="F53" s="70"/>
      <c r="G53" s="70"/>
      <c r="H53" s="53"/>
      <c r="I53" s="53"/>
      <c r="J53" s="53"/>
    </row>
    <row r="54" spans="1:12" ht="13.15" x14ac:dyDescent="0.4">
      <c r="A54" s="8" t="s">
        <v>133</v>
      </c>
      <c r="B54" s="54">
        <v>2.76E-2</v>
      </c>
      <c r="C54" s="20">
        <f>B54*C48</f>
        <v>285.86975999999993</v>
      </c>
      <c r="E54" s="70"/>
      <c r="F54" s="70"/>
      <c r="G54" s="70"/>
      <c r="H54" s="53"/>
      <c r="I54" s="46">
        <f>(C54-'2024'!C54)/'2024'!C54</f>
        <v>8.7332867646485166E-2</v>
      </c>
      <c r="J54" s="53"/>
    </row>
    <row r="55" spans="1:12" ht="13.15" x14ac:dyDescent="0.4">
      <c r="A55" s="6"/>
      <c r="B55" s="6"/>
      <c r="C55" s="7"/>
      <c r="E55" s="70"/>
      <c r="F55" s="70"/>
      <c r="G55" s="70"/>
      <c r="H55" s="53"/>
      <c r="I55" s="53"/>
      <c r="J55" s="53"/>
    </row>
    <row r="56" spans="1:12" ht="13.15" x14ac:dyDescent="0.4">
      <c r="A56" s="8" t="s">
        <v>134</v>
      </c>
      <c r="B56" s="56">
        <v>2.5000000000000001E-2</v>
      </c>
      <c r="C56" s="20">
        <f>B56*C48</f>
        <v>258.94</v>
      </c>
      <c r="E56" s="70"/>
      <c r="F56" s="70"/>
      <c r="G56" s="70"/>
      <c r="H56" s="53"/>
      <c r="I56" s="46">
        <f>(C56-'2024'!C56)/'2024'!C56</f>
        <v>4.3997137414197876E-2</v>
      </c>
      <c r="J56" s="53"/>
    </row>
    <row r="57" spans="1:12" ht="13.15" x14ac:dyDescent="0.4">
      <c r="A57" s="8"/>
      <c r="B57" s="56"/>
      <c r="C57" s="20"/>
      <c r="E57" s="70"/>
      <c r="F57" s="70"/>
      <c r="G57" s="70"/>
      <c r="H57" s="47"/>
      <c r="I57" s="46"/>
    </row>
    <row r="58" spans="1:12" ht="13.15" x14ac:dyDescent="0.4">
      <c r="A58" s="8" t="s">
        <v>180</v>
      </c>
      <c r="B58" s="56"/>
      <c r="C58" s="20"/>
      <c r="E58" s="24"/>
      <c r="H58" s="47"/>
      <c r="I58" s="46"/>
    </row>
    <row r="59" spans="1:12" x14ac:dyDescent="0.35">
      <c r="A59" s="55" t="s">
        <v>179</v>
      </c>
      <c r="B59" s="6"/>
      <c r="C59" s="7"/>
      <c r="E59" s="24"/>
      <c r="H59" s="47"/>
      <c r="I59" s="46"/>
    </row>
    <row r="60" spans="1:12" ht="13.5" thickBot="1" x14ac:dyDescent="0.45">
      <c r="A60" s="10" t="s">
        <v>6</v>
      </c>
      <c r="B60" s="11"/>
      <c r="C60" s="12">
        <f>C48+C52+C54+C56+C58</f>
        <v>12002.409759999999</v>
      </c>
      <c r="I60" s="46">
        <f>(C60-'2024'!C60)/'2024'!C60</f>
        <v>-3.1824761423757786E-2</v>
      </c>
    </row>
    <row r="61" spans="1:12" ht="13.5" thickBot="1" x14ac:dyDescent="0.45">
      <c r="A61" s="19" t="s">
        <v>15</v>
      </c>
      <c r="B61" s="52"/>
      <c r="C61" s="62">
        <v>100000000</v>
      </c>
      <c r="E61" s="28" t="s">
        <v>181</v>
      </c>
    </row>
    <row r="62" spans="1:12" x14ac:dyDescent="0.35">
      <c r="A62" s="27" t="s">
        <v>178</v>
      </c>
    </row>
    <row r="65" spans="1:1" ht="13.15" x14ac:dyDescent="0.4">
      <c r="A65" s="1" t="s">
        <v>36</v>
      </c>
    </row>
    <row r="66" spans="1:1" ht="13.15" x14ac:dyDescent="0.4">
      <c r="A66" s="1" t="s">
        <v>117</v>
      </c>
    </row>
    <row r="67" spans="1:1" x14ac:dyDescent="0.35">
      <c r="A67" s="49" t="s">
        <v>118</v>
      </c>
    </row>
  </sheetData>
  <mergeCells count="5">
    <mergeCell ref="E13:G17"/>
    <mergeCell ref="E33:G37"/>
    <mergeCell ref="E53:G57"/>
    <mergeCell ref="F1:O1"/>
    <mergeCell ref="A4:C4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3.265625" bestFit="1" customWidth="1"/>
    <col min="6" max="6" width="14" customWidth="1"/>
  </cols>
  <sheetData>
    <row r="1" spans="1:6" ht="17.649999999999999" x14ac:dyDescent="0.5">
      <c r="A1" s="16" t="s">
        <v>9</v>
      </c>
    </row>
    <row r="2" spans="1:6" ht="13.15" x14ac:dyDescent="0.4">
      <c r="A2" s="1"/>
    </row>
    <row r="3" spans="1:6" ht="15.4" thickBot="1" x14ac:dyDescent="0.45">
      <c r="A3" s="17" t="s">
        <v>10</v>
      </c>
      <c r="E3" s="21" t="s">
        <v>14</v>
      </c>
      <c r="F3" s="21" t="s">
        <v>16</v>
      </c>
    </row>
    <row r="4" spans="1:6" ht="13.15" x14ac:dyDescent="0.4">
      <c r="A4" s="4" t="s">
        <v>1</v>
      </c>
      <c r="B4" s="5"/>
      <c r="C4" s="13" t="s">
        <v>8</v>
      </c>
    </row>
    <row r="5" spans="1:6" x14ac:dyDescent="0.35">
      <c r="A5" s="6" t="s">
        <v>2</v>
      </c>
      <c r="B5" s="3">
        <v>1863</v>
      </c>
      <c r="C5" s="7">
        <f>B5</f>
        <v>1863</v>
      </c>
    </row>
    <row r="6" spans="1:6" x14ac:dyDescent="0.35">
      <c r="A6" s="6" t="s">
        <v>4</v>
      </c>
      <c r="B6" s="3">
        <v>332</v>
      </c>
      <c r="C6" s="7">
        <f>B6*B12</f>
        <v>0</v>
      </c>
    </row>
    <row r="7" spans="1:6" ht="13.15" x14ac:dyDescent="0.4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ht="13.15" x14ac:dyDescent="0.4">
      <c r="A8" s="8" t="s">
        <v>3</v>
      </c>
      <c r="B8" s="3"/>
      <c r="C8" s="9"/>
    </row>
    <row r="9" spans="1:6" x14ac:dyDescent="0.35">
      <c r="A9" s="6" t="s">
        <v>2</v>
      </c>
      <c r="B9" s="3">
        <v>482</v>
      </c>
      <c r="C9" s="7">
        <f>B9</f>
        <v>482</v>
      </c>
    </row>
    <row r="10" spans="1:6" x14ac:dyDescent="0.35">
      <c r="A10" s="6" t="s">
        <v>4</v>
      </c>
      <c r="B10" s="3">
        <v>181</v>
      </c>
      <c r="C10" s="7">
        <f>B10*B12</f>
        <v>0</v>
      </c>
    </row>
    <row r="11" spans="1:6" ht="13.15" x14ac:dyDescent="0.4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35">
      <c r="A12" s="6" t="s">
        <v>7</v>
      </c>
      <c r="B12" s="14">
        <f>'2009'!B12</f>
        <v>0</v>
      </c>
      <c r="C12" s="9"/>
    </row>
    <row r="13" spans="1:6" ht="13.5" thickBot="1" x14ac:dyDescent="0.45">
      <c r="A13" s="10" t="s">
        <v>6</v>
      </c>
      <c r="B13" s="11"/>
      <c r="C13" s="12">
        <f>C7+C11</f>
        <v>2345</v>
      </c>
    </row>
    <row r="17" spans="1:5" ht="15.4" thickBot="1" x14ac:dyDescent="0.45">
      <c r="A17" s="17" t="s">
        <v>11</v>
      </c>
    </row>
    <row r="18" spans="1:5" ht="13.15" x14ac:dyDescent="0.4">
      <c r="A18" s="4" t="s">
        <v>1</v>
      </c>
      <c r="B18" s="5"/>
      <c r="C18" s="13" t="s">
        <v>8</v>
      </c>
    </row>
    <row r="19" spans="1:5" x14ac:dyDescent="0.35">
      <c r="A19" s="6" t="s">
        <v>2</v>
      </c>
      <c r="B19" s="3">
        <v>1863</v>
      </c>
      <c r="C19" s="7">
        <f>B19</f>
        <v>1863</v>
      </c>
    </row>
    <row r="20" spans="1:5" x14ac:dyDescent="0.35">
      <c r="A20" s="6" t="s">
        <v>4</v>
      </c>
      <c r="B20" s="3">
        <v>100</v>
      </c>
      <c r="C20" s="7">
        <f>B20*B26</f>
        <v>0</v>
      </c>
    </row>
    <row r="21" spans="1:5" ht="13.15" x14ac:dyDescent="0.4">
      <c r="A21" s="6" t="s">
        <v>5</v>
      </c>
      <c r="B21" s="3"/>
      <c r="C21" s="20">
        <f>MIN(SUM(C19:C20),E21)</f>
        <v>1863</v>
      </c>
      <c r="E21" s="15">
        <v>928800</v>
      </c>
    </row>
    <row r="22" spans="1:5" ht="13.15" x14ac:dyDescent="0.4">
      <c r="A22" s="8" t="s">
        <v>3</v>
      </c>
      <c r="B22" s="3"/>
      <c r="C22" s="9"/>
    </row>
    <row r="23" spans="1:5" x14ac:dyDescent="0.35">
      <c r="A23" s="6" t="s">
        <v>2</v>
      </c>
      <c r="B23" s="3">
        <v>482</v>
      </c>
      <c r="C23" s="7">
        <f>B23</f>
        <v>482</v>
      </c>
    </row>
    <row r="24" spans="1:5" x14ac:dyDescent="0.35">
      <c r="A24" s="6" t="s">
        <v>4</v>
      </c>
      <c r="B24" s="3">
        <v>181</v>
      </c>
      <c r="C24" s="7">
        <f>B24*B26</f>
        <v>0</v>
      </c>
    </row>
    <row r="25" spans="1:5" ht="13.15" x14ac:dyDescent="0.4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35">
      <c r="A26" s="6" t="s">
        <v>7</v>
      </c>
      <c r="B26" s="14">
        <f>'2009'!B26</f>
        <v>0</v>
      </c>
      <c r="C26" s="9"/>
    </row>
    <row r="27" spans="1:5" ht="13.5" thickBot="1" x14ac:dyDescent="0.45">
      <c r="A27" s="10" t="s">
        <v>6</v>
      </c>
      <c r="B27" s="11"/>
      <c r="C27" s="12">
        <f>C21+C25</f>
        <v>2345</v>
      </c>
    </row>
    <row r="30" spans="1:5" ht="15.4" thickBot="1" x14ac:dyDescent="0.45">
      <c r="A30" s="17" t="s">
        <v>12</v>
      </c>
    </row>
    <row r="31" spans="1:5" ht="13.15" x14ac:dyDescent="0.4">
      <c r="A31" s="4" t="s">
        <v>1</v>
      </c>
      <c r="B31" s="5"/>
      <c r="C31" s="13" t="s">
        <v>8</v>
      </c>
    </row>
    <row r="32" spans="1:5" x14ac:dyDescent="0.35">
      <c r="A32" s="6" t="s">
        <v>2</v>
      </c>
      <c r="B32" s="3">
        <v>4266</v>
      </c>
      <c r="C32" s="7">
        <f>B32</f>
        <v>4266</v>
      </c>
    </row>
    <row r="33" spans="1:5" x14ac:dyDescent="0.35">
      <c r="A33" s="6" t="s">
        <v>4</v>
      </c>
      <c r="B33" s="3">
        <v>332</v>
      </c>
      <c r="C33" s="7">
        <f>B33*B40</f>
        <v>0</v>
      </c>
    </row>
    <row r="34" spans="1:5" x14ac:dyDescent="0.35">
      <c r="A34" s="6" t="s">
        <v>13</v>
      </c>
      <c r="B34" s="18">
        <v>1.1585E-5</v>
      </c>
      <c r="C34" s="7">
        <f>B34*B42</f>
        <v>1158.5</v>
      </c>
    </row>
    <row r="35" spans="1:5" ht="13.15" x14ac:dyDescent="0.4">
      <c r="A35" s="6" t="s">
        <v>5</v>
      </c>
      <c r="B35" s="3"/>
      <c r="C35" s="20">
        <f>MIN(SUM(C32:C34),E35)</f>
        <v>5424.5</v>
      </c>
      <c r="E35" s="15">
        <v>928800</v>
      </c>
    </row>
    <row r="36" spans="1:5" ht="13.15" x14ac:dyDescent="0.4">
      <c r="A36" s="8" t="s">
        <v>3</v>
      </c>
      <c r="B36" s="3"/>
      <c r="C36" s="9"/>
    </row>
    <row r="37" spans="1:5" x14ac:dyDescent="0.35">
      <c r="A37" s="6" t="s">
        <v>2</v>
      </c>
      <c r="B37" s="3">
        <v>482</v>
      </c>
      <c r="C37" s="7">
        <f>B37</f>
        <v>482</v>
      </c>
    </row>
    <row r="38" spans="1:5" x14ac:dyDescent="0.35">
      <c r="A38" s="6" t="s">
        <v>4</v>
      </c>
      <c r="B38" s="3">
        <v>181</v>
      </c>
      <c r="C38" s="7">
        <f>B38*B40</f>
        <v>0</v>
      </c>
    </row>
    <row r="39" spans="1:5" ht="13.15" x14ac:dyDescent="0.4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35">
      <c r="A40" s="6" t="s">
        <v>7</v>
      </c>
      <c r="B40" s="14">
        <f>'2009'!B40</f>
        <v>0</v>
      </c>
      <c r="C40" s="9"/>
    </row>
    <row r="41" spans="1:5" ht="13.5" thickBot="1" x14ac:dyDescent="0.45">
      <c r="A41" s="10" t="s">
        <v>6</v>
      </c>
      <c r="B41" s="11"/>
      <c r="C41" s="12">
        <f>C35+C39</f>
        <v>5906.5</v>
      </c>
    </row>
    <row r="42" spans="1:5" ht="13.15" thickBot="1" x14ac:dyDescent="0.4">
      <c r="A42" s="19" t="s">
        <v>15</v>
      </c>
      <c r="B42" s="65">
        <f>'2009'!B42:C42</f>
        <v>100000000</v>
      </c>
      <c r="C42" s="66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9"/>
  <sheetViews>
    <sheetView zoomScaleNormal="100" workbookViewId="0">
      <selection activeCell="J6" sqref="J6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41" t="s">
        <v>107</v>
      </c>
      <c r="B1" s="42" t="s">
        <v>104</v>
      </c>
      <c r="C1" s="43"/>
      <c r="D1" s="43"/>
      <c r="E1" s="43"/>
      <c r="F1" s="44" t="s">
        <v>110</v>
      </c>
      <c r="G1" s="44"/>
      <c r="H1" s="44"/>
      <c r="I1" s="44"/>
      <c r="J1" s="44"/>
      <c r="K1" s="44"/>
    </row>
    <row r="2" spans="1:11" ht="13.15" x14ac:dyDescent="0.4">
      <c r="A2" s="28" t="s">
        <v>108</v>
      </c>
    </row>
    <row r="3" spans="1:11" ht="45" customHeight="1" thickBot="1" x14ac:dyDescent="0.45">
      <c r="A3" s="17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1917909</v>
      </c>
      <c r="F7" s="29">
        <f>INT((E7-C5)/B6)+1</f>
        <v>3262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311123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1917909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311123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1917909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311123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17</v>
      </c>
      <c r="B1" s="26" t="s">
        <v>18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35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ht="13.15" x14ac:dyDescent="0.4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35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ht="13.15" x14ac:dyDescent="0.4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ht="13.15" x14ac:dyDescent="0.4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45">
      <c r="A13" s="10" t="s">
        <v>6</v>
      </c>
      <c r="B13" s="11"/>
      <c r="C13" s="12">
        <f>C7+C11</f>
        <v>2568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35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ht="13.15" x14ac:dyDescent="0.4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35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ht="13.15" x14ac:dyDescent="0.4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ht="13.15" x14ac:dyDescent="0.4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45">
      <c r="A27" s="10" t="s">
        <v>6</v>
      </c>
      <c r="B27" s="11"/>
      <c r="C27" s="12">
        <f>C21+C25</f>
        <v>2568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35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35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ht="13.15" x14ac:dyDescent="0.4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35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ht="13.15" x14ac:dyDescent="0.4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ht="13.15" x14ac:dyDescent="0.4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45">
      <c r="A41" s="10" t="s">
        <v>6</v>
      </c>
      <c r="B41" s="11"/>
      <c r="C41" s="12">
        <f>C35+C39</f>
        <v>6467.6</v>
      </c>
    </row>
    <row r="42" spans="1:9" ht="13.5" thickBot="1" x14ac:dyDescent="0.45">
      <c r="A42" s="19" t="s">
        <v>15</v>
      </c>
      <c r="B42" s="65">
        <f>'2010'!B42:C42</f>
        <v>100000000</v>
      </c>
      <c r="C42" s="66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27</v>
      </c>
      <c r="B1" s="26" t="s">
        <v>29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35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ht="13.15" x14ac:dyDescent="0.4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35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ht="13.15" x14ac:dyDescent="0.4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ht="13.15" x14ac:dyDescent="0.4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45">
      <c r="A13" s="10" t="s">
        <v>6</v>
      </c>
      <c r="B13" s="11"/>
      <c r="C13" s="12">
        <f>C7+C11</f>
        <v>3131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35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ht="13.15" x14ac:dyDescent="0.4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35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ht="13.15" x14ac:dyDescent="0.4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ht="13.15" x14ac:dyDescent="0.4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3131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35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35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ht="13.15" x14ac:dyDescent="0.4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35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ht="13.15" x14ac:dyDescent="0.4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ht="13.15" x14ac:dyDescent="0.4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7114.46</v>
      </c>
    </row>
    <row r="42" spans="1:9" ht="13.5" thickBot="1" x14ac:dyDescent="0.45">
      <c r="A42" s="19" t="s">
        <v>15</v>
      </c>
      <c r="B42" s="65">
        <f>'2011'!B42:C42</f>
        <v>100000000</v>
      </c>
      <c r="C42" s="66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31</v>
      </c>
      <c r="B1" s="26" t="s">
        <v>33</v>
      </c>
    </row>
    <row r="2" spans="1:9" ht="13.15" x14ac:dyDescent="0.4">
      <c r="A2" s="28" t="s">
        <v>32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35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ht="13.15" x14ac:dyDescent="0.4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35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ht="13.15" x14ac:dyDescent="0.4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ht="13.15" x14ac:dyDescent="0.4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45">
      <c r="A13" s="10" t="s">
        <v>6</v>
      </c>
      <c r="B13" s="11"/>
      <c r="C13" s="12">
        <f>C7+C11</f>
        <v>3366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ht="13.15" x14ac:dyDescent="0.4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35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ht="13.15" x14ac:dyDescent="0.4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ht="13.15" x14ac:dyDescent="0.4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3366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35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35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ht="13.15" x14ac:dyDescent="0.4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35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ht="13.15" x14ac:dyDescent="0.4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ht="13.15" x14ac:dyDescent="0.4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7648.12</v>
      </c>
    </row>
    <row r="42" spans="1:9" ht="13.5" thickBot="1" x14ac:dyDescent="0.45">
      <c r="A42" s="19" t="s">
        <v>15</v>
      </c>
      <c r="B42" s="65">
        <f>'2012'!B42:C42</f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38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40</v>
      </c>
      <c r="B1" s="26" t="s">
        <v>41</v>
      </c>
      <c r="F1" s="38" t="s">
        <v>45</v>
      </c>
    </row>
    <row r="2" spans="1:9" ht="13.15" x14ac:dyDescent="0.4">
      <c r="A2" s="28" t="s">
        <v>42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35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ht="13.15" x14ac:dyDescent="0.4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35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ht="13.15" x14ac:dyDescent="0.4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4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ht="13.15" x14ac:dyDescent="0.4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35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ht="13.15" x14ac:dyDescent="0.4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4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35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35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ht="13.15" x14ac:dyDescent="0.4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35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ht="13.15" x14ac:dyDescent="0.4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4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46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47</v>
      </c>
      <c r="B1" s="26" t="s">
        <v>49</v>
      </c>
      <c r="F1" s="38" t="s">
        <v>48</v>
      </c>
    </row>
    <row r="2" spans="1:9" ht="13.15" x14ac:dyDescent="0.4">
      <c r="A2" s="28" t="s">
        <v>53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35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ht="13.15" x14ac:dyDescent="0.4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35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ht="13.15" x14ac:dyDescent="0.4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4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ht="13.15" x14ac:dyDescent="0.4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35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ht="13.15" x14ac:dyDescent="0.4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4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35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ht="13.15" x14ac:dyDescent="0.4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35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ht="13.15" x14ac:dyDescent="0.4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52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54</v>
      </c>
      <c r="B1" s="26" t="s">
        <v>55</v>
      </c>
      <c r="F1" s="38" t="s">
        <v>56</v>
      </c>
    </row>
    <row r="2" spans="1:9" ht="13.15" x14ac:dyDescent="0.4">
      <c r="A2" s="28" t="s">
        <v>60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35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ht="13.15" x14ac:dyDescent="0.4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35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ht="13.15" x14ac:dyDescent="0.4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ht="13.15" x14ac:dyDescent="0.4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ht="13.15" x14ac:dyDescent="0.4">
      <c r="A22" s="8" t="s">
        <v>3</v>
      </c>
      <c r="B22" s="23"/>
      <c r="C22" s="9"/>
      <c r="H22" s="35"/>
      <c r="I22" s="35"/>
    </row>
    <row r="23" spans="1:9" x14ac:dyDescent="0.35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35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ht="13.15" x14ac:dyDescent="0.4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ht="13.15" x14ac:dyDescent="0.4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35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35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ht="13.15" x14ac:dyDescent="0.4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ht="13.15" x14ac:dyDescent="0.4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workbookViewId="0"/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62</v>
      </c>
      <c r="B1" s="26" t="s">
        <v>63</v>
      </c>
      <c r="F1" s="38" t="s">
        <v>61</v>
      </c>
    </row>
    <row r="2" spans="1:9" ht="13.15" x14ac:dyDescent="0.4">
      <c r="A2" s="28" t="s">
        <v>66</v>
      </c>
    </row>
    <row r="3" spans="1:9" ht="45" customHeight="1" thickBot="1" x14ac:dyDescent="0.45">
      <c r="A3" s="17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35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ht="13.15" x14ac:dyDescent="0.4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35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ht="13.15" x14ac:dyDescent="0.4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ht="13.15" x14ac:dyDescent="0.4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35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ht="13.15" x14ac:dyDescent="0.4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ht="13.15" x14ac:dyDescent="0.4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35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35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ht="13.15" x14ac:dyDescent="0.4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35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ht="13.15" x14ac:dyDescent="0.4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ht="13.15" x14ac:dyDescent="0.4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45">
      <c r="A42" s="19" t="s">
        <v>15</v>
      </c>
      <c r="B42" s="65">
        <v>100000000</v>
      </c>
      <c r="C42" s="66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69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A22C74945024CABE48A009BBD451B" ma:contentTypeVersion="14" ma:contentTypeDescription="Create a new document." ma:contentTypeScope="" ma:versionID="7a644c0a24d31b5523fdadaab6405b13">
  <xsd:schema xmlns:xsd="http://www.w3.org/2001/XMLSchema" xmlns:xs="http://www.w3.org/2001/XMLSchema" xmlns:p="http://schemas.microsoft.com/office/2006/metadata/properties" xmlns:ns2="dda742cd-4a83-4991-ad0e-ff3a6a7682c8" xmlns:ns3="9e317fd9-9188-49b5-88d0-6f93426c3c9f" targetNamespace="http://schemas.microsoft.com/office/2006/metadata/properties" ma:root="true" ma:fieldsID="f4901c3b2d9e3ee724bf91703fc003fe" ns2:_="" ns3:_="">
    <xsd:import namespace="dda742cd-4a83-4991-ad0e-ff3a6a7682c8"/>
    <xsd:import namespace="9e317fd9-9188-49b5-88d0-6f93426c3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SearchPropertie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742cd-4a83-4991-ad0e-ff3a6a768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5e65b8-03f2-4a1d-9011-2f9b712fb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7fd9-9188-49b5-88d0-6f93426c3c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a742cd-4a83-4991-ad0e-ff3a6a7682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827154-EB4D-4522-B42B-080073249792}"/>
</file>

<file path=customXml/itemProps2.xml><?xml version="1.0" encoding="utf-8"?>
<ds:datastoreItem xmlns:ds="http://schemas.openxmlformats.org/officeDocument/2006/customXml" ds:itemID="{846DCC87-0C58-4146-9856-D7462AF165EB}"/>
</file>

<file path=customXml/itemProps3.xml><?xml version="1.0" encoding="utf-8"?>
<ds:datastoreItem xmlns:ds="http://schemas.openxmlformats.org/officeDocument/2006/customXml" ds:itemID="{CA2F8AF5-7EA5-4613-91CE-4DA9B60A5E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 </vt:lpstr>
      <vt:lpstr>2022</vt:lpstr>
      <vt:lpstr>2023</vt:lpstr>
      <vt:lpstr>2024</vt:lpstr>
      <vt:lpstr>2025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Paull Lawrence</cp:lastModifiedBy>
  <dcterms:created xsi:type="dcterms:W3CDTF">2007-10-25T12:07:21Z</dcterms:created>
  <dcterms:modified xsi:type="dcterms:W3CDTF">2025-12-01T18:08:14Z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0x010100BE6A22C74945024CABE48A009BBD451B</vt:lpwstr>
  </property>
</Properties>
</file>