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195" windowHeight="8445" firstSheet="8" activeTab="12"/>
  </bookViews>
  <sheets>
    <sheet name="2007" sheetId="1" r:id="rId1"/>
    <sheet name="2008" sheetId="2" r:id="rId2"/>
    <sheet name="2009" sheetId="3" r:id="rId3"/>
    <sheet name="2010" sheetId="4" r:id="rId4"/>
    <sheet name="2011" sheetId="5" r:id="rId5"/>
    <sheet name="2012" sheetId="6" r:id="rId6"/>
    <sheet name="2013" sheetId="7" r:id="rId7"/>
    <sheet name="2014" sheetId="8" r:id="rId8"/>
    <sheet name="2015" sheetId="9" r:id="rId9"/>
    <sheet name="2016" sheetId="10" r:id="rId10"/>
    <sheet name="2017" sheetId="11" r:id="rId11"/>
    <sheet name="2018" sheetId="12" r:id="rId12"/>
    <sheet name="2019" sheetId="13" r:id="rId13"/>
  </sheets>
  <calcPr calcId="145621"/>
</workbook>
</file>

<file path=xl/calcChain.xml><?xml version="1.0" encoding="utf-8"?>
<calcChain xmlns="http://schemas.openxmlformats.org/spreadsheetml/2006/main">
  <c r="H5" i="13" l="1"/>
  <c r="I41" i="13"/>
  <c r="I39" i="13"/>
  <c r="H38" i="13"/>
  <c r="H37" i="13"/>
  <c r="I35" i="13"/>
  <c r="H34" i="13"/>
  <c r="H33" i="13"/>
  <c r="H32" i="13"/>
  <c r="I27" i="13"/>
  <c r="I25" i="13"/>
  <c r="H24" i="13"/>
  <c r="H23" i="13"/>
  <c r="I21" i="13"/>
  <c r="H20" i="13"/>
  <c r="H19" i="13"/>
  <c r="H10" i="13"/>
  <c r="H9" i="13"/>
  <c r="H6" i="13"/>
  <c r="C38" i="13"/>
  <c r="C37" i="13"/>
  <c r="C39" i="13" s="1"/>
  <c r="C34" i="13"/>
  <c r="C33" i="13"/>
  <c r="C32" i="13"/>
  <c r="C24" i="13"/>
  <c r="C23" i="13"/>
  <c r="C20" i="13"/>
  <c r="C19" i="13"/>
  <c r="C21" i="13" s="1"/>
  <c r="C10" i="13"/>
  <c r="C9" i="13"/>
  <c r="C6" i="13"/>
  <c r="C5" i="13"/>
  <c r="F7" i="13" s="1"/>
  <c r="C11" i="13" l="1"/>
  <c r="I11" i="13" s="1"/>
  <c r="C25" i="13"/>
  <c r="C35" i="13"/>
  <c r="C41" i="13" s="1"/>
  <c r="C7" i="13"/>
  <c r="I7" i="13" s="1"/>
  <c r="H5" i="12"/>
  <c r="I41" i="12"/>
  <c r="I39" i="12"/>
  <c r="H38" i="12"/>
  <c r="H37" i="12"/>
  <c r="I35" i="12"/>
  <c r="H34" i="12"/>
  <c r="H33" i="12"/>
  <c r="H32" i="12"/>
  <c r="I27" i="12"/>
  <c r="I25" i="12"/>
  <c r="H24" i="12"/>
  <c r="H23" i="12"/>
  <c r="I21" i="12"/>
  <c r="H20" i="12"/>
  <c r="H19" i="12"/>
  <c r="H10" i="12"/>
  <c r="H9" i="12"/>
  <c r="H6" i="12"/>
  <c r="C38" i="12"/>
  <c r="C37" i="12"/>
  <c r="C34" i="12"/>
  <c r="C33" i="12"/>
  <c r="C32" i="12"/>
  <c r="C24" i="12"/>
  <c r="C23" i="12"/>
  <c r="C20" i="12"/>
  <c r="C19" i="12"/>
  <c r="C21" i="12" s="1"/>
  <c r="C10" i="12"/>
  <c r="C9" i="12"/>
  <c r="C11" i="12" s="1"/>
  <c r="I11" i="12" s="1"/>
  <c r="C6" i="12"/>
  <c r="C5" i="12"/>
  <c r="C27" i="13" l="1"/>
  <c r="C13" i="13"/>
  <c r="I13" i="13" s="1"/>
  <c r="C7" i="12"/>
  <c r="I7" i="12" s="1"/>
  <c r="C25" i="12"/>
  <c r="C39" i="12"/>
  <c r="C35" i="12"/>
  <c r="F7" i="12"/>
  <c r="H5" i="11"/>
  <c r="H38" i="11"/>
  <c r="H37" i="11"/>
  <c r="H34" i="11"/>
  <c r="H33" i="11"/>
  <c r="H32" i="11"/>
  <c r="H24" i="11"/>
  <c r="H23" i="11"/>
  <c r="H20" i="11"/>
  <c r="H19" i="11"/>
  <c r="H10" i="11"/>
  <c r="H9" i="11"/>
  <c r="H6" i="11"/>
  <c r="C38" i="11"/>
  <c r="C37" i="11"/>
  <c r="C34" i="11"/>
  <c r="C33" i="11"/>
  <c r="C35" i="11" s="1"/>
  <c r="I35" i="11" s="1"/>
  <c r="C32" i="11"/>
  <c r="C24" i="11"/>
  <c r="C23" i="11"/>
  <c r="C20" i="11"/>
  <c r="C19" i="11"/>
  <c r="C21" i="11" s="1"/>
  <c r="I21" i="11" s="1"/>
  <c r="C10" i="11"/>
  <c r="C9" i="11"/>
  <c r="F7" i="11"/>
  <c r="C6" i="11"/>
  <c r="C5" i="11"/>
  <c r="C13" i="12" l="1"/>
  <c r="I13" i="12" s="1"/>
  <c r="C27" i="12"/>
  <c r="C41" i="12"/>
  <c r="C39" i="11"/>
  <c r="I39" i="11" s="1"/>
  <c r="C25" i="11"/>
  <c r="I25" i="11" s="1"/>
  <c r="C11" i="11"/>
  <c r="C7" i="11"/>
  <c r="C27" i="11"/>
  <c r="I27" i="11" s="1"/>
  <c r="H38" i="10"/>
  <c r="H37" i="10"/>
  <c r="H34" i="10"/>
  <c r="H33" i="10"/>
  <c r="H32" i="10"/>
  <c r="H24" i="10"/>
  <c r="H23" i="10"/>
  <c r="H20" i="10"/>
  <c r="H19" i="10"/>
  <c r="H10" i="10"/>
  <c r="H9" i="10"/>
  <c r="H6" i="10"/>
  <c r="H5" i="10"/>
  <c r="C38" i="10"/>
  <c r="C37" i="10"/>
  <c r="C39" i="10" s="1"/>
  <c r="I39" i="10" s="1"/>
  <c r="C34" i="10"/>
  <c r="C33" i="10"/>
  <c r="C32" i="10"/>
  <c r="C24" i="10"/>
  <c r="C23" i="10"/>
  <c r="C25" i="10" s="1"/>
  <c r="I25" i="10" s="1"/>
  <c r="C20" i="10"/>
  <c r="C19" i="10"/>
  <c r="C21" i="10" s="1"/>
  <c r="I21" i="10" s="1"/>
  <c r="C10" i="10"/>
  <c r="C9" i="10"/>
  <c r="C6" i="10"/>
  <c r="C5" i="10"/>
  <c r="I41" i="9"/>
  <c r="I39" i="9"/>
  <c r="I35" i="9"/>
  <c r="I27" i="9"/>
  <c r="I25" i="9"/>
  <c r="I21" i="9"/>
  <c r="H38" i="9"/>
  <c r="H37" i="9"/>
  <c r="H34" i="9"/>
  <c r="H33" i="9"/>
  <c r="H32" i="9"/>
  <c r="H24" i="9"/>
  <c r="H23" i="9"/>
  <c r="H20" i="9"/>
  <c r="H19" i="9"/>
  <c r="H10" i="9"/>
  <c r="H9" i="9"/>
  <c r="H6" i="9"/>
  <c r="H5" i="9"/>
  <c r="C38" i="9"/>
  <c r="C37" i="9"/>
  <c r="C39" i="9"/>
  <c r="C34" i="9"/>
  <c r="C33" i="9"/>
  <c r="C32" i="9"/>
  <c r="C35" i="9"/>
  <c r="C24" i="9"/>
  <c r="C23" i="9"/>
  <c r="C25" i="9"/>
  <c r="C20" i="9"/>
  <c r="C19" i="9"/>
  <c r="C21" i="9"/>
  <c r="C10" i="9"/>
  <c r="C9" i="9"/>
  <c r="C11" i="9"/>
  <c r="I11" i="9"/>
  <c r="C6" i="9"/>
  <c r="C5" i="9"/>
  <c r="C7" i="9"/>
  <c r="I7" i="9"/>
  <c r="H38" i="8"/>
  <c r="H37" i="8"/>
  <c r="I35" i="8"/>
  <c r="H34" i="8"/>
  <c r="H33" i="8"/>
  <c r="H32" i="8"/>
  <c r="H24" i="8"/>
  <c r="H23" i="8"/>
  <c r="H20" i="8"/>
  <c r="H19" i="8"/>
  <c r="H10" i="8"/>
  <c r="H9" i="8"/>
  <c r="H6" i="8"/>
  <c r="H5" i="8"/>
  <c r="C38" i="8"/>
  <c r="C37" i="8"/>
  <c r="C39" i="8"/>
  <c r="I39" i="8"/>
  <c r="C34" i="8"/>
  <c r="C33" i="8"/>
  <c r="C32" i="8"/>
  <c r="C35" i="8"/>
  <c r="C24" i="8"/>
  <c r="C23" i="8"/>
  <c r="C25" i="8"/>
  <c r="I25" i="8"/>
  <c r="C20" i="8"/>
  <c r="C19" i="8"/>
  <c r="C21" i="8"/>
  <c r="C10" i="8"/>
  <c r="C9" i="8"/>
  <c r="C6" i="8"/>
  <c r="C5" i="8"/>
  <c r="H38" i="7"/>
  <c r="H37" i="7"/>
  <c r="I35" i="7"/>
  <c r="H34" i="7"/>
  <c r="H33" i="7"/>
  <c r="H32" i="7"/>
  <c r="H24" i="7"/>
  <c r="H23" i="7"/>
  <c r="I21" i="7"/>
  <c r="H20" i="7"/>
  <c r="H19" i="7"/>
  <c r="H10" i="7"/>
  <c r="H9" i="7"/>
  <c r="H6" i="7"/>
  <c r="H5" i="7"/>
  <c r="C38" i="7"/>
  <c r="C37" i="7"/>
  <c r="C34" i="7"/>
  <c r="C33" i="7"/>
  <c r="C32" i="7"/>
  <c r="C35" i="7"/>
  <c r="C24" i="7"/>
  <c r="C23" i="7"/>
  <c r="C20" i="7"/>
  <c r="C19" i="7"/>
  <c r="C21" i="7"/>
  <c r="C10" i="7"/>
  <c r="C9" i="7"/>
  <c r="C6" i="7"/>
  <c r="C5" i="7"/>
  <c r="B12" i="5"/>
  <c r="B12" i="4"/>
  <c r="B42" i="4"/>
  <c r="B42" i="3"/>
  <c r="B26" i="4"/>
  <c r="B26" i="3"/>
  <c r="B42" i="5"/>
  <c r="B40" i="5"/>
  <c r="B40" i="4"/>
  <c r="B26" i="5"/>
  <c r="C33" i="5"/>
  <c r="C34" i="5"/>
  <c r="C35" i="5"/>
  <c r="C20" i="5"/>
  <c r="C21" i="5"/>
  <c r="C27" i="5"/>
  <c r="C24" i="5"/>
  <c r="C25" i="5"/>
  <c r="C6" i="6"/>
  <c r="C7" i="6"/>
  <c r="C13" i="6"/>
  <c r="C10" i="6"/>
  <c r="C11" i="6"/>
  <c r="C6" i="5"/>
  <c r="C10" i="5"/>
  <c r="H38" i="6"/>
  <c r="H37" i="6"/>
  <c r="H34" i="6"/>
  <c r="H33" i="6"/>
  <c r="H32" i="6"/>
  <c r="H24" i="6"/>
  <c r="H23" i="6"/>
  <c r="H20" i="6"/>
  <c r="H19" i="6"/>
  <c r="H10" i="6"/>
  <c r="H9" i="6"/>
  <c r="H6" i="6"/>
  <c r="H5" i="6"/>
  <c r="C5" i="6"/>
  <c r="F7" i="6"/>
  <c r="C9" i="6"/>
  <c r="C19" i="6"/>
  <c r="C20" i="6"/>
  <c r="C21" i="6"/>
  <c r="I21" i="6"/>
  <c r="C23" i="6"/>
  <c r="C24" i="6"/>
  <c r="C25" i="6"/>
  <c r="C32" i="6"/>
  <c r="C33" i="6"/>
  <c r="C34" i="6"/>
  <c r="C35" i="6"/>
  <c r="I35" i="6"/>
  <c r="C37" i="6"/>
  <c r="C38" i="6"/>
  <c r="C39" i="6"/>
  <c r="C37" i="5"/>
  <c r="C32" i="5"/>
  <c r="H38" i="5"/>
  <c r="H37" i="5"/>
  <c r="H34" i="5"/>
  <c r="H33" i="5"/>
  <c r="H32" i="5"/>
  <c r="C23" i="5"/>
  <c r="C24" i="4"/>
  <c r="C19" i="5"/>
  <c r="C20" i="4"/>
  <c r="H24" i="5"/>
  <c r="H23" i="5"/>
  <c r="H19" i="5"/>
  <c r="C9" i="5"/>
  <c r="C11" i="5"/>
  <c r="C5" i="5"/>
  <c r="C7" i="5"/>
  <c r="H10" i="5"/>
  <c r="H9" i="5"/>
  <c r="H6" i="5"/>
  <c r="H5" i="5"/>
  <c r="F7" i="5"/>
  <c r="I39" i="4"/>
  <c r="I35" i="4"/>
  <c r="I25" i="4"/>
  <c r="I21" i="4"/>
  <c r="I11" i="4"/>
  <c r="I7" i="4"/>
  <c r="H38" i="4"/>
  <c r="H37" i="4"/>
  <c r="H34" i="4"/>
  <c r="H33" i="4"/>
  <c r="H32" i="4"/>
  <c r="H24" i="4"/>
  <c r="H23" i="4"/>
  <c r="H20" i="4"/>
  <c r="H19" i="4"/>
  <c r="H10" i="4"/>
  <c r="H9" i="4"/>
  <c r="H6" i="4"/>
  <c r="H5" i="4"/>
  <c r="F7" i="4"/>
  <c r="C5" i="4"/>
  <c r="C9" i="4"/>
  <c r="C19" i="4"/>
  <c r="C21" i="4"/>
  <c r="C23" i="4"/>
  <c r="C25" i="4"/>
  <c r="I25" i="5"/>
  <c r="C32" i="4"/>
  <c r="C37" i="4"/>
  <c r="I39" i="3"/>
  <c r="I35" i="3"/>
  <c r="I25" i="3"/>
  <c r="I21" i="3"/>
  <c r="I11" i="3"/>
  <c r="I7" i="3"/>
  <c r="H38" i="3"/>
  <c r="H37" i="3"/>
  <c r="H34" i="3"/>
  <c r="H33" i="3"/>
  <c r="H32" i="3"/>
  <c r="H24" i="3"/>
  <c r="H23" i="3"/>
  <c r="H20" i="3"/>
  <c r="H19" i="3"/>
  <c r="H10" i="3"/>
  <c r="H9" i="3"/>
  <c r="H6" i="3"/>
  <c r="H5" i="3"/>
  <c r="C5" i="3"/>
  <c r="F7" i="3"/>
  <c r="C9" i="3"/>
  <c r="C19" i="3"/>
  <c r="C23" i="3"/>
  <c r="C32" i="3"/>
  <c r="C37" i="3"/>
  <c r="F7" i="2"/>
  <c r="C37" i="2"/>
  <c r="C23" i="2"/>
  <c r="C9" i="2"/>
  <c r="C32" i="2"/>
  <c r="C19" i="2"/>
  <c r="C5" i="2"/>
  <c r="C9" i="1"/>
  <c r="C5" i="1"/>
  <c r="C8" i="1"/>
  <c r="C10" i="1"/>
  <c r="C4" i="1"/>
  <c r="C6" i="1"/>
  <c r="C7" i="7"/>
  <c r="I7" i="7"/>
  <c r="C39" i="7"/>
  <c r="I39" i="7"/>
  <c r="C25" i="7"/>
  <c r="I25" i="7"/>
  <c r="C11" i="7"/>
  <c r="I11" i="7"/>
  <c r="F7" i="7"/>
  <c r="C12" i="1"/>
  <c r="I21" i="5"/>
  <c r="C27" i="4"/>
  <c r="C13" i="5"/>
  <c r="I13" i="6"/>
  <c r="I39" i="6"/>
  <c r="C41" i="6"/>
  <c r="I25" i="6"/>
  <c r="C27" i="6"/>
  <c r="I27" i="6"/>
  <c r="C34" i="3"/>
  <c r="B42" i="2"/>
  <c r="C34" i="2"/>
  <c r="C11" i="4"/>
  <c r="I11" i="6"/>
  <c r="I11" i="5"/>
  <c r="C41" i="5"/>
  <c r="B40" i="3"/>
  <c r="C38" i="4"/>
  <c r="C39" i="4"/>
  <c r="C33" i="4"/>
  <c r="C24" i="3"/>
  <c r="C25" i="3"/>
  <c r="B26" i="2"/>
  <c r="C20" i="3"/>
  <c r="C21" i="3"/>
  <c r="C27" i="3"/>
  <c r="C10" i="4"/>
  <c r="C6" i="4"/>
  <c r="C7" i="4"/>
  <c r="C13" i="4"/>
  <c r="B12" i="3"/>
  <c r="C34" i="4"/>
  <c r="I7" i="6"/>
  <c r="C38" i="5"/>
  <c r="C39" i="5"/>
  <c r="C41" i="7"/>
  <c r="I41" i="7"/>
  <c r="C27" i="7"/>
  <c r="I27" i="7"/>
  <c r="C13" i="7"/>
  <c r="I13" i="7"/>
  <c r="I39" i="5"/>
  <c r="B12" i="2"/>
  <c r="C10" i="3"/>
  <c r="C11" i="3"/>
  <c r="C6" i="3"/>
  <c r="C7" i="3"/>
  <c r="C13" i="3"/>
  <c r="C24" i="2"/>
  <c r="C25" i="2"/>
  <c r="C20" i="2"/>
  <c r="C21" i="2"/>
  <c r="C27" i="2"/>
  <c r="C35" i="4"/>
  <c r="B40" i="2"/>
  <c r="C33" i="3"/>
  <c r="C35" i="3"/>
  <c r="C38" i="3"/>
  <c r="C39" i="3"/>
  <c r="I41" i="6"/>
  <c r="I7" i="5"/>
  <c r="C38" i="2"/>
  <c r="C39" i="2"/>
  <c r="C33" i="2"/>
  <c r="C35" i="2"/>
  <c r="C10" i="2"/>
  <c r="C11" i="2"/>
  <c r="C6" i="2"/>
  <c r="C7" i="2"/>
  <c r="C41" i="3"/>
  <c r="C41" i="4"/>
  <c r="I35" i="5"/>
  <c r="C13" i="2"/>
  <c r="C41" i="2"/>
  <c r="C11" i="8"/>
  <c r="I11" i="8"/>
  <c r="C7" i="8"/>
  <c r="I7" i="8"/>
  <c r="F7" i="8"/>
  <c r="C41" i="8"/>
  <c r="I41" i="8"/>
  <c r="I21" i="8"/>
  <c r="C27" i="8"/>
  <c r="I27" i="8"/>
  <c r="C13" i="8"/>
  <c r="I13" i="8"/>
  <c r="C27" i="9"/>
  <c r="C13" i="9"/>
  <c r="I13" i="9"/>
  <c r="C41" i="9"/>
  <c r="F7" i="9"/>
  <c r="C41" i="11" l="1"/>
  <c r="I41" i="11" s="1"/>
  <c r="C13" i="11"/>
  <c r="C35" i="10"/>
  <c r="I35" i="10" s="1"/>
  <c r="C7" i="10"/>
  <c r="C11" i="10"/>
  <c r="F7" i="10"/>
  <c r="C27" i="10"/>
  <c r="I27" i="10" s="1"/>
  <c r="I7" i="10" l="1"/>
  <c r="I11" i="10"/>
  <c r="I11" i="11"/>
  <c r="I7" i="11"/>
  <c r="C41" i="10"/>
  <c r="I41" i="10" s="1"/>
  <c r="C13" i="10"/>
  <c r="I13" i="10" l="1"/>
  <c r="I13" i="11"/>
</calcChain>
</file>

<file path=xl/comments1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2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3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4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comments5.xml><?xml version="1.0" encoding="utf-8"?>
<comments xmlns="http://schemas.openxmlformats.org/spreadsheetml/2006/main">
  <authors>
    <author>Paull Lawrence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 xml:space="preserve">Paull Lawrence:
</t>
        </r>
        <r>
          <rPr>
            <sz val="8"/>
            <color indexed="81"/>
            <rFont val="Tahoma"/>
            <family val="2"/>
          </rPr>
          <t xml:space="preserve">Excluding any FSP who is also authorised as a Cat II, IIA or III </t>
        </r>
      </text>
    </comment>
  </commentList>
</comments>
</file>

<file path=xl/sharedStrings.xml><?xml version="1.0" encoding="utf-8"?>
<sst xmlns="http://schemas.openxmlformats.org/spreadsheetml/2006/main" count="667" uniqueCount="104">
  <si>
    <t>FSP Levies 2007</t>
  </si>
  <si>
    <t>FSB Levy</t>
  </si>
  <si>
    <t>Basic Levy</t>
  </si>
  <si>
    <t>OMBUDS Levy</t>
  </si>
  <si>
    <t>Levy per Key Individual / Representative</t>
  </si>
  <si>
    <t>Total</t>
  </si>
  <si>
    <t>Grand Total</t>
  </si>
  <si>
    <t>Representatives / Key Individuals</t>
  </si>
  <si>
    <t>Payable By FSP</t>
  </si>
  <si>
    <t>FSP Levies 2008</t>
  </si>
  <si>
    <t>FSP I</t>
  </si>
  <si>
    <t>FSP I (Category 1A only)</t>
  </si>
  <si>
    <t>FSP II &amp; III</t>
  </si>
  <si>
    <t>Levy on Funds Under Management</t>
  </si>
  <si>
    <t>Maximums</t>
  </si>
  <si>
    <t>Funds Under Management</t>
  </si>
  <si>
    <t>Limit</t>
  </si>
  <si>
    <t>FSP Levies 2009</t>
  </si>
  <si>
    <t>Due on or before 30 October 2009</t>
  </si>
  <si>
    <t>FSP I &amp; IV</t>
  </si>
  <si>
    <t>Note: Where a Key Individual is also recorded as a representative, they only pay for one instance and not two</t>
  </si>
  <si>
    <t>FSP II, IIA &amp; III</t>
  </si>
  <si>
    <t xml:space="preserve">Calculated as at 30 June of the levy year </t>
  </si>
  <si>
    <t>Based on registered KI's &amp; representatives as at 31 August</t>
  </si>
  <si>
    <t>Note: To calculate the levies for a Sole Proprietor (without representatives), enter 0 as the representative value</t>
  </si>
  <si>
    <t>Representatives needed to reach maximum</t>
  </si>
  <si>
    <t>% increase over 2008</t>
  </si>
  <si>
    <t>FSP Levies 2010</t>
  </si>
  <si>
    <t>% increase over 2009</t>
  </si>
  <si>
    <t>Due on or before 31 October 2010</t>
  </si>
  <si>
    <t>Based on registered KI's &amp; representatives as at 31 August 2010</t>
  </si>
  <si>
    <t>FSP Levies 2011</t>
  </si>
  <si>
    <t>Levy year: 1 April 2011 - 31 March 2012</t>
  </si>
  <si>
    <t>Due on or before 31 October 2011</t>
  </si>
  <si>
    <t>Based on registered KI's &amp; representatives as at 31 August 2011</t>
  </si>
  <si>
    <t>% increase over 2010</t>
  </si>
  <si>
    <t>IMPORTANT NOTE:</t>
  </si>
  <si>
    <t>Suspended licences</t>
  </si>
  <si>
    <t>(a) Where a licence is suspended on 31 August 2011 the authorised financial services provider is liable to pay the levy within 30 days from lifting of the suspensions.</t>
  </si>
  <si>
    <t>(b) Should the levy not be paid, the licence of the financial services provider may be withdrawn</t>
  </si>
  <si>
    <t>FSP Levies 2012</t>
  </si>
  <si>
    <t>Due on or before 31 October 2012</t>
  </si>
  <si>
    <t>Levy year: 1 April 2012 - 31 March 2013</t>
  </si>
  <si>
    <t>% increase over 2011</t>
  </si>
  <si>
    <t>Based on registered KI's &amp; representatives as at 31 August 2012</t>
  </si>
  <si>
    <t>Published in BN 101 of 2012</t>
  </si>
  <si>
    <t>(a) Where a licence is suspended on 31 August 2012 the authorised financial services provider is liable to pay the levy within 30 days from lifting of the suspensions.</t>
  </si>
  <si>
    <t>FSP Levies 2013</t>
  </si>
  <si>
    <t>Published in BN 121 of 2013</t>
  </si>
  <si>
    <t>Due on or before 31 October 2013</t>
  </si>
  <si>
    <t>Based on registered KI's &amp; representatives as at 31 August 2013</t>
  </si>
  <si>
    <t>% increase over 2012</t>
  </si>
  <si>
    <t>(a) Where a licence is suspended on 31 August 2013 the authorised financial services provider is liable to pay the levy within 30 days from lifting of the suspensions.</t>
  </si>
  <si>
    <t>Levy year: 1 April 2013 - 31 March 2014</t>
  </si>
  <si>
    <t>FSP Levies 2014</t>
  </si>
  <si>
    <t>Due on or before 31 October 2014</t>
  </si>
  <si>
    <t>Published in BN 62 of 2014</t>
  </si>
  <si>
    <t>% increase over 2013</t>
  </si>
  <si>
    <t>Based on registered KI's &amp; representatives as at 31 August 2014</t>
  </si>
  <si>
    <t>(a) Where a licence is suspended on 31 August 2014 the authorised financial services provider is liable to pay the levy within 30 days from the suspension being lifted.</t>
  </si>
  <si>
    <t>Levy year: 1 April 2014 - 31 March 2015</t>
  </si>
  <si>
    <t>Published in BN 101 of 2015</t>
  </si>
  <si>
    <t>FSP Levies 2015</t>
  </si>
  <si>
    <t>Due on or before 31 October 2015</t>
  </si>
  <si>
    <t>% increase over 2014</t>
  </si>
  <si>
    <t>Based on registered KI's &amp; representatives as at 31 August 2015</t>
  </si>
  <si>
    <t>Levy year: 1 April 2015 - 31 March 2016</t>
  </si>
  <si>
    <t xml:space="preserve">Ombud for Financial Services Providers </t>
  </si>
  <si>
    <t>FSP I &amp; IV (only)</t>
  </si>
  <si>
    <t>(a) Where a licence is suspended on 31 August 2015 the authorised financial services provider is liable to pay the levy within 30 days from the suspension being lifted.</t>
  </si>
  <si>
    <t>Published in BN 81 of 2016</t>
  </si>
  <si>
    <t>FSP Levies 2016</t>
  </si>
  <si>
    <t>Levy year: 1 April 2016 - 31 March 2017</t>
  </si>
  <si>
    <t>Due on or before 31 October 2016</t>
  </si>
  <si>
    <t>Based on registered KI's &amp; representatives as at 31 August 2016</t>
  </si>
  <si>
    <t>% increase over 2015</t>
  </si>
  <si>
    <t>(a) Where a licence is suspended on 31 August 2016 the authorised financial services provider is liable to pay the levy within 30 days from the suspension being lifted.</t>
  </si>
  <si>
    <t>Category I &amp; IV FSP (Long-term Insurance subcategory A and/or Friendly Society Benefits only)</t>
  </si>
  <si>
    <t>Category I &amp; IV FSP (who is not a Category II, IIA or III FSP)</t>
  </si>
  <si>
    <t>Category II, IIA &amp; III FSP</t>
  </si>
  <si>
    <t>IMPORTANT NOTES:</t>
  </si>
  <si>
    <t>FSP Levies 2017</t>
  </si>
  <si>
    <t>Due on or before 31 October 2017</t>
  </si>
  <si>
    <t>Published in Notice 458 of 2017 (Gazette Vol 624, No 40912) on 12 June 2017</t>
  </si>
  <si>
    <t>Based on registered KI's &amp; representatives as at 31 August 2017</t>
  </si>
  <si>
    <t>(a) Where a licence is suspended on 31 August 2017 the authorised financial services provider is liable to pay the levy within 30 days from the suspension being lifted.</t>
  </si>
  <si>
    <t>Levy year: 1 April 2017 - 31 March 2018</t>
  </si>
  <si>
    <t>% increase over 2016</t>
  </si>
  <si>
    <t>Based on registered KI's &amp; representatives as at 31 August 2018</t>
  </si>
  <si>
    <t>(a) Where a licence is suspended on 31 August 2018 the authorised financial services provider is liable to pay the levy within 30 days from the suspension being lifted.</t>
  </si>
  <si>
    <t>FSP Levies 2018</t>
  </si>
  <si>
    <t>Due on or before 31 October 2018</t>
  </si>
  <si>
    <t>Levy year: 1 April 2018 - 31 March 2019</t>
  </si>
  <si>
    <t>Published in Notice 362 of 2018 (Gazette Vol 636, No 41746) on 29 June 2018</t>
  </si>
  <si>
    <t>% increase over 2017</t>
  </si>
  <si>
    <t>FSP Levy</t>
  </si>
  <si>
    <t>Ombud for FSPs Levy</t>
  </si>
  <si>
    <t>Based on registered KI's &amp; representatives as at 31 August 2019</t>
  </si>
  <si>
    <t>(a) Where a licence is suspended on 31 August 2019 the authorised financial services provider is liable to pay the levy within 30 days from the suspension being lifted.</t>
  </si>
  <si>
    <t>FSP Levies 2019</t>
  </si>
  <si>
    <t>Due on or before 31 October 2019</t>
  </si>
  <si>
    <t>Levy year: 1 April 2019 - 31 March 2020</t>
  </si>
  <si>
    <t>% increase over 2018</t>
  </si>
  <si>
    <t>Published in Notice 384 of 2019 (Gazette No 42579) on 12 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</si>
</sst>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.000000000_ ;_ * \-#,##0.000000000_ ;_ * &quot;-&quot;??_ ;_ @_ "/>
    <numFmt numFmtId="167" formatCode="&quot;R&quot;\ #,##0.00"/>
    <numFmt numFmtId="168" formatCode="_ * #,##0_ ;_ * \-#,##0_ ;_ * &quot;-&quot;??_ ;_ @_ "/>
    <numFmt numFmtId="169" formatCode="_ * #,##0.0000000000_ ;_ * \-#,##0.0000000000_ ;_ * &quot;-&quot;??_ ;_ @_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2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0" fontId="2" fillId="0" borderId="7" xfId="0" applyFont="1" applyBorder="1"/>
    <xf numFmtId="164" fontId="2" fillId="0" borderId="8" xfId="0" applyNumberFormat="1" applyFont="1" applyBorder="1"/>
    <xf numFmtId="0" fontId="0" fillId="0" borderId="9" xfId="0" applyBorder="1" applyAlignment="1">
      <alignment horizontal="right"/>
    </xf>
    <xf numFmtId="0" fontId="0" fillId="2" borderId="1" xfId="0" applyFill="1" applyBorder="1"/>
    <xf numFmtId="164" fontId="0" fillId="0" borderId="0" xfId="2" applyFont="1"/>
    <xf numFmtId="0" fontId="4" fillId="0" borderId="0" xfId="0" applyFont="1"/>
    <xf numFmtId="0" fontId="5" fillId="0" borderId="0" xfId="0" applyFont="1"/>
    <xf numFmtId="166" fontId="0" fillId="0" borderId="1" xfId="1" applyNumberFormat="1" applyFont="1" applyBorder="1"/>
    <xf numFmtId="0" fontId="0" fillId="0" borderId="10" xfId="0" applyFill="1" applyBorder="1"/>
    <xf numFmtId="164" fontId="2" fillId="0" borderId="5" xfId="0" applyNumberFormat="1" applyFont="1" applyBorder="1"/>
    <xf numFmtId="0" fontId="2" fillId="0" borderId="0" xfId="0" applyFont="1" applyAlignment="1">
      <alignment horizontal="center"/>
    </xf>
    <xf numFmtId="168" fontId="0" fillId="0" borderId="0" xfId="1" applyNumberFormat="1" applyFont="1"/>
    <xf numFmtId="164" fontId="1" fillId="0" borderId="1" xfId="2" applyBorder="1"/>
    <xf numFmtId="164" fontId="1" fillId="0" borderId="0" xfId="2"/>
    <xf numFmtId="166" fontId="1" fillId="0" borderId="1" xfId="1" applyNumberFormat="1" applyBorder="1"/>
    <xf numFmtId="0" fontId="6" fillId="0" borderId="0" xfId="0" applyFont="1"/>
    <xf numFmtId="0" fontId="7" fillId="0" borderId="11" xfId="0" applyFont="1" applyFill="1" applyBorder="1"/>
    <xf numFmtId="0" fontId="8" fillId="0" borderId="0" xfId="0" applyFont="1"/>
    <xf numFmtId="1" fontId="1" fillId="0" borderId="0" xfId="1" applyNumberFormat="1" applyAlignment="1">
      <alignment horizontal="center"/>
    </xf>
    <xf numFmtId="0" fontId="7" fillId="0" borderId="0" xfId="0" applyFont="1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0" fillId="0" borderId="0" xfId="3" applyNumberFormat="1" applyFont="1"/>
    <xf numFmtId="10" fontId="1" fillId="0" borderId="0" xfId="3" applyNumberFormat="1"/>
    <xf numFmtId="169" fontId="1" fillId="0" borderId="1" xfId="1" applyNumberFormat="1" applyBorder="1"/>
    <xf numFmtId="0" fontId="9" fillId="0" borderId="0" xfId="0" applyFont="1"/>
    <xf numFmtId="0" fontId="10" fillId="0" borderId="0" xfId="0" applyFont="1"/>
    <xf numFmtId="0" fontId="5" fillId="0" borderId="0" xfId="0" applyFont="1" applyAlignment="1"/>
    <xf numFmtId="0" fontId="9" fillId="0" borderId="0" xfId="0" applyFont="1" applyFill="1"/>
    <xf numFmtId="167" fontId="0" fillId="2" borderId="10" xfId="0" applyNumberFormat="1" applyFill="1" applyBorder="1" applyAlignment="1"/>
    <xf numFmtId="167" fontId="0" fillId="2" borderId="12" xfId="0" applyNumberFormat="1" applyFill="1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11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11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11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11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876675" y="23622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195888" y="7377113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886200" y="468630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857625" y="7029450"/>
          <a:ext cx="2843213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2150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2151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2152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317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17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317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317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4197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4198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199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4200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5213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5214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5215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216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6225" name="Line 1"/>
        <xdr:cNvSpPr>
          <a:spLocks noChangeShapeType="1"/>
        </xdr:cNvSpPr>
      </xdr:nvSpPr>
      <xdr:spPr bwMode="auto">
        <a:xfrm flipH="1">
          <a:off x="356235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6226" name="Line 2"/>
        <xdr:cNvSpPr>
          <a:spLocks noChangeShapeType="1"/>
        </xdr:cNvSpPr>
      </xdr:nvSpPr>
      <xdr:spPr bwMode="auto">
        <a:xfrm flipH="1">
          <a:off x="479107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6227" name="Line 3"/>
        <xdr:cNvSpPr>
          <a:spLocks noChangeShapeType="1"/>
        </xdr:cNvSpPr>
      </xdr:nvSpPr>
      <xdr:spPr bwMode="auto">
        <a:xfrm flipH="1">
          <a:off x="357187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6228" name="Line 4"/>
        <xdr:cNvSpPr>
          <a:spLocks noChangeShapeType="1"/>
        </xdr:cNvSpPr>
      </xdr:nvSpPr>
      <xdr:spPr bwMode="auto">
        <a:xfrm flipH="1">
          <a:off x="354330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7226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7227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7228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7229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11</xdr:row>
      <xdr:rowOff>85725</xdr:rowOff>
    </xdr:from>
    <xdr:to>
      <xdr:col>4</xdr:col>
      <xdr:colOff>914400</xdr:colOff>
      <xdr:row>11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3619500" y="23431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41</xdr:row>
      <xdr:rowOff>95250</xdr:rowOff>
    </xdr:from>
    <xdr:to>
      <xdr:col>3</xdr:col>
      <xdr:colOff>542925</xdr:colOff>
      <xdr:row>41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848225" y="7334250"/>
          <a:ext cx="5048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66675</xdr:colOff>
      <xdr:row>25</xdr:row>
      <xdr:rowOff>76200</xdr:rowOff>
    </xdr:from>
    <xdr:to>
      <xdr:col>4</xdr:col>
      <xdr:colOff>923925</xdr:colOff>
      <xdr:row>25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3629025" y="4657725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39</xdr:row>
      <xdr:rowOff>85725</xdr:rowOff>
    </xdr:from>
    <xdr:to>
      <xdr:col>4</xdr:col>
      <xdr:colOff>895350</xdr:colOff>
      <xdr:row>39</xdr:row>
      <xdr:rowOff>85725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600450" y="6991350"/>
          <a:ext cx="271462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defaultRowHeight="12.75" x14ac:dyDescent="0.2"/>
  <cols>
    <col min="1" max="1" width="36.85546875" bestFit="1" customWidth="1"/>
    <col min="2" max="2" width="11.140625" bestFit="1" customWidth="1"/>
    <col min="3" max="3" width="18.7109375" bestFit="1" customWidth="1"/>
  </cols>
  <sheetData>
    <row r="1" spans="1:3" x14ac:dyDescent="0.2">
      <c r="A1" s="1" t="s">
        <v>0</v>
      </c>
    </row>
    <row r="2" spans="1:3" ht="13.5" thickBot="1" x14ac:dyDescent="0.25"/>
    <row r="3" spans="1:3" x14ac:dyDescent="0.2">
      <c r="A3" s="4" t="s">
        <v>1</v>
      </c>
      <c r="B3" s="5"/>
      <c r="C3" s="13" t="s">
        <v>8</v>
      </c>
    </row>
    <row r="4" spans="1:3" x14ac:dyDescent="0.2">
      <c r="A4" s="6" t="s">
        <v>2</v>
      </c>
      <c r="B4" s="3">
        <v>1725</v>
      </c>
      <c r="C4" s="7">
        <f>B4</f>
        <v>1725</v>
      </c>
    </row>
    <row r="5" spans="1:3" x14ac:dyDescent="0.2">
      <c r="A5" s="6" t="s">
        <v>4</v>
      </c>
      <c r="B5" s="3">
        <v>307</v>
      </c>
      <c r="C5" s="7">
        <f>B5*B11</f>
        <v>0</v>
      </c>
    </row>
    <row r="6" spans="1:3" x14ac:dyDescent="0.2">
      <c r="A6" s="6" t="s">
        <v>5</v>
      </c>
      <c r="B6" s="3"/>
      <c r="C6" s="7">
        <f>SUM(C4:C5)</f>
        <v>1725</v>
      </c>
    </row>
    <row r="7" spans="1:3" x14ac:dyDescent="0.2">
      <c r="A7" s="8" t="s">
        <v>3</v>
      </c>
      <c r="B7" s="3"/>
      <c r="C7" s="9"/>
    </row>
    <row r="8" spans="1:3" x14ac:dyDescent="0.2">
      <c r="A8" s="6" t="s">
        <v>2</v>
      </c>
      <c r="B8" s="3">
        <v>440</v>
      </c>
      <c r="C8" s="7">
        <f>B8</f>
        <v>440</v>
      </c>
    </row>
    <row r="9" spans="1:3" x14ac:dyDescent="0.2">
      <c r="A9" s="6" t="s">
        <v>4</v>
      </c>
      <c r="B9" s="3">
        <v>165</v>
      </c>
      <c r="C9" s="7">
        <f>B9*B11</f>
        <v>0</v>
      </c>
    </row>
    <row r="10" spans="1:3" x14ac:dyDescent="0.2">
      <c r="A10" s="6" t="s">
        <v>5</v>
      </c>
      <c r="B10" s="2"/>
      <c r="C10" s="7">
        <f>SUM(C8:C9)</f>
        <v>440</v>
      </c>
    </row>
    <row r="11" spans="1:3" x14ac:dyDescent="0.2">
      <c r="A11" s="6" t="s">
        <v>7</v>
      </c>
      <c r="B11" s="14">
        <v>0</v>
      </c>
      <c r="C11" s="9"/>
    </row>
    <row r="12" spans="1:3" ht="13.5" thickBot="1" x14ac:dyDescent="0.25">
      <c r="A12" s="10" t="s">
        <v>6</v>
      </c>
      <c r="B12" s="11"/>
      <c r="C12" s="12">
        <f>C6+C10</f>
        <v>2165</v>
      </c>
    </row>
  </sheetData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H10" sqref="H10"/>
    </sheetView>
  </sheetViews>
  <sheetFormatPr defaultRowHeight="12.75" x14ac:dyDescent="0.2"/>
  <cols>
    <col min="1" max="1" width="37.7109375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71</v>
      </c>
      <c r="B1" s="26" t="s">
        <v>73</v>
      </c>
      <c r="F1" s="38" t="s">
        <v>70</v>
      </c>
    </row>
    <row r="2" spans="1:9" x14ac:dyDescent="0.2">
      <c r="A2" s="28" t="s">
        <v>72</v>
      </c>
    </row>
    <row r="3" spans="1:9" ht="45" customHeight="1" thickBot="1" x14ac:dyDescent="0.3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75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3459</v>
      </c>
      <c r="C5" s="7">
        <f>B5</f>
        <v>3459</v>
      </c>
      <c r="H5" s="36">
        <f>(B5-'2015'!B5)/'2015'!B5</f>
        <v>2.0053081686818047E-2</v>
      </c>
    </row>
    <row r="6" spans="1:9" x14ac:dyDescent="0.2">
      <c r="A6" s="6" t="s">
        <v>4</v>
      </c>
      <c r="B6" s="23">
        <v>553</v>
      </c>
      <c r="C6" s="7">
        <f>B6*B12</f>
        <v>0</v>
      </c>
      <c r="H6" s="36">
        <f>(B6-'2015'!B6)/'2015'!B6</f>
        <v>2.0295202952029519E-2</v>
      </c>
    </row>
    <row r="7" spans="1:9" x14ac:dyDescent="0.2">
      <c r="A7" s="6" t="s">
        <v>5</v>
      </c>
      <c r="B7" s="23"/>
      <c r="C7" s="20">
        <f>MIN(SUM(C5:C6),E7)</f>
        <v>3459</v>
      </c>
      <c r="E7" s="24">
        <v>1641281</v>
      </c>
      <c r="F7" s="29">
        <f>INT((E7-C5)/B6)+1</f>
        <v>2962</v>
      </c>
      <c r="I7" s="36">
        <f>(C7-'2015'!C7)/'2015'!C7</f>
        <v>2.0053081686818047E-2</v>
      </c>
    </row>
    <row r="8" spans="1:9" x14ac:dyDescent="0.2">
      <c r="A8" s="8" t="s">
        <v>67</v>
      </c>
      <c r="B8" s="23"/>
      <c r="C8" s="9"/>
    </row>
    <row r="9" spans="1:9" x14ac:dyDescent="0.2">
      <c r="A9" s="6" t="s">
        <v>2</v>
      </c>
      <c r="B9" s="23">
        <v>885</v>
      </c>
      <c r="C9" s="7">
        <f>B9</f>
        <v>885</v>
      </c>
      <c r="H9" s="36">
        <f>(B9-'2015'!B9)/'2015'!B9</f>
        <v>5.9880239520958084E-2</v>
      </c>
    </row>
    <row r="10" spans="1:9" x14ac:dyDescent="0.2">
      <c r="A10" s="6" t="s">
        <v>4</v>
      </c>
      <c r="B10" s="23">
        <v>337</v>
      </c>
      <c r="C10" s="7">
        <f>B10*B12</f>
        <v>0</v>
      </c>
      <c r="H10" s="36">
        <f>(B10-'2015'!B10)/'2015'!B10</f>
        <v>5.9748427672955975E-2</v>
      </c>
      <c r="I10" s="35"/>
    </row>
    <row r="11" spans="1:9" x14ac:dyDescent="0.2">
      <c r="A11" s="6" t="s">
        <v>5</v>
      </c>
      <c r="B11" s="2"/>
      <c r="C11" s="20">
        <f>MIN(SUM(C9:C10),E11)</f>
        <v>885</v>
      </c>
      <c r="E11" s="24">
        <v>239700</v>
      </c>
      <c r="H11" s="35"/>
      <c r="I11" s="36">
        <f>(C11-'2015'!C11)/'2015'!C11</f>
        <v>5.9880239520958084E-2</v>
      </c>
    </row>
    <row r="12" spans="1:9" x14ac:dyDescent="0.2">
      <c r="A12" s="6" t="s">
        <v>7</v>
      </c>
      <c r="B12" s="14">
        <v>0</v>
      </c>
      <c r="C12" s="9"/>
      <c r="F12" s="28" t="s">
        <v>74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4344</v>
      </c>
      <c r="H13" s="35"/>
      <c r="I13" s="36">
        <f>(C13-'2015'!C13)/'2015'!C13</f>
        <v>2.7922385234264078E-2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77</v>
      </c>
      <c r="H17" s="35"/>
      <c r="I17" s="35"/>
    </row>
    <row r="18" spans="1:9" x14ac:dyDescent="0.2">
      <c r="A18" s="4" t="s">
        <v>1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3459</v>
      </c>
      <c r="C19" s="7">
        <f>B19</f>
        <v>3459</v>
      </c>
      <c r="H19" s="36">
        <f>(B19-'2015'!B19)/'2015'!B19</f>
        <v>2.0053081686818047E-2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(B20-'2015'!B20)/'2015'!B20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3459</v>
      </c>
      <c r="E21" s="24">
        <v>1641281</v>
      </c>
      <c r="H21" s="35"/>
      <c r="I21" s="36">
        <f>(C21-'2015'!C21)/'2015'!C21</f>
        <v>2.0053081686818047E-2</v>
      </c>
    </row>
    <row r="22" spans="1:9" x14ac:dyDescent="0.2">
      <c r="A22" s="8" t="s">
        <v>67</v>
      </c>
      <c r="B22" s="23"/>
      <c r="C22" s="9"/>
      <c r="H22" s="35"/>
      <c r="I22" s="35"/>
    </row>
    <row r="23" spans="1:9" x14ac:dyDescent="0.2">
      <c r="A23" s="6" t="s">
        <v>2</v>
      </c>
      <c r="B23" s="23">
        <v>885</v>
      </c>
      <c r="C23" s="7">
        <f>B23</f>
        <v>885</v>
      </c>
      <c r="H23" s="36">
        <f>(B23-'2015'!B23)/'2015'!B23</f>
        <v>5.9880239520958084E-2</v>
      </c>
      <c r="I23" s="35"/>
    </row>
    <row r="24" spans="1:9" x14ac:dyDescent="0.2">
      <c r="A24" s="6" t="s">
        <v>4</v>
      </c>
      <c r="B24" s="23">
        <v>337</v>
      </c>
      <c r="C24" s="7">
        <f>B24*B26</f>
        <v>0</v>
      </c>
      <c r="H24" s="36">
        <f>(B24-'2015'!B24)/'2015'!B24</f>
        <v>5.9748427672955975E-2</v>
      </c>
      <c r="I24" s="35"/>
    </row>
    <row r="25" spans="1:9" x14ac:dyDescent="0.2">
      <c r="A25" s="6" t="s">
        <v>5</v>
      </c>
      <c r="B25" s="2"/>
      <c r="C25" s="20">
        <f>MIN(SUM(C23:C24),E25)</f>
        <v>885</v>
      </c>
      <c r="E25" s="24">
        <v>239700</v>
      </c>
      <c r="H25" s="35"/>
      <c r="I25" s="36">
        <f>(C25-'2015'!C25)/'2015'!C25</f>
        <v>5.9880239520958084E-2</v>
      </c>
    </row>
    <row r="26" spans="1:9" x14ac:dyDescent="0.2">
      <c r="A26" s="6" t="s">
        <v>7</v>
      </c>
      <c r="B26" s="14">
        <v>0</v>
      </c>
      <c r="C26" s="9"/>
      <c r="F26" s="28" t="s">
        <v>74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4344</v>
      </c>
      <c r="H27" s="35"/>
      <c r="I27" s="36">
        <f>(C27-'2015'!C27)/'2015'!C27</f>
        <v>2.7922385234264078E-2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79</v>
      </c>
      <c r="H30" s="35"/>
      <c r="I30" s="35"/>
    </row>
    <row r="31" spans="1:9" x14ac:dyDescent="0.2">
      <c r="A31" s="4" t="s">
        <v>1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6969</v>
      </c>
      <c r="C32" s="7">
        <f>B32</f>
        <v>6969</v>
      </c>
      <c r="H32" s="36">
        <f>(B32-'2015'!B32)/'2015'!B32</f>
        <v>2.0052693208430915E-2</v>
      </c>
      <c r="I32" s="35"/>
    </row>
    <row r="33" spans="1:9" x14ac:dyDescent="0.2">
      <c r="A33" s="6" t="s">
        <v>4</v>
      </c>
      <c r="B33" s="23">
        <v>553</v>
      </c>
      <c r="C33" s="7">
        <f>B33*B40</f>
        <v>0</v>
      </c>
      <c r="H33" s="36">
        <f>(B33-'2015'!B33)/'2015'!B33</f>
        <v>2.0295202952029519E-2</v>
      </c>
      <c r="I33" s="35"/>
    </row>
    <row r="34" spans="1:9" x14ac:dyDescent="0.2">
      <c r="A34" s="6" t="s">
        <v>13</v>
      </c>
      <c r="B34" s="37">
        <v>1.78575E-5</v>
      </c>
      <c r="C34" s="7">
        <f>B34*B42</f>
        <v>1785.75</v>
      </c>
      <c r="H34" s="36">
        <f>(B34-'2015'!B34)/'2015'!B34</f>
        <v>2.0003084427638686E-2</v>
      </c>
      <c r="I34" s="35"/>
    </row>
    <row r="35" spans="1:9" x14ac:dyDescent="0.2">
      <c r="A35" s="6" t="s">
        <v>5</v>
      </c>
      <c r="B35" s="23"/>
      <c r="C35" s="20">
        <f>MIN(SUM(C32:C34),E35)</f>
        <v>8754.75</v>
      </c>
      <c r="E35" s="24">
        <v>1641281</v>
      </c>
      <c r="H35" s="35"/>
      <c r="I35" s="36">
        <f>(C35-'2015'!C35)/'2015'!C35</f>
        <v>2.0042573866357261E-2</v>
      </c>
    </row>
    <row r="36" spans="1:9" x14ac:dyDescent="0.2">
      <c r="A36" s="8" t="s">
        <v>67</v>
      </c>
      <c r="B36" s="23"/>
      <c r="C36" s="9"/>
      <c r="H36" s="35"/>
      <c r="I36" s="35"/>
    </row>
    <row r="37" spans="1:9" x14ac:dyDescent="0.2">
      <c r="A37" s="6" t="s">
        <v>2</v>
      </c>
      <c r="B37" s="23">
        <v>885</v>
      </c>
      <c r="C37" s="7">
        <f>B37</f>
        <v>885</v>
      </c>
      <c r="H37" s="36">
        <f>(B37-'2015'!B37)/'2015'!B37</f>
        <v>5.9880239520958084E-2</v>
      </c>
      <c r="I37" s="35"/>
    </row>
    <row r="38" spans="1:9" x14ac:dyDescent="0.2">
      <c r="A38" s="6" t="s">
        <v>4</v>
      </c>
      <c r="B38" s="23">
        <v>337</v>
      </c>
      <c r="C38" s="7">
        <f>B38*B40</f>
        <v>0</v>
      </c>
      <c r="H38" s="36">
        <f>(B38-'2015'!B38)/'2015'!B38</f>
        <v>5.9748427672955975E-2</v>
      </c>
      <c r="I38" s="35"/>
    </row>
    <row r="39" spans="1:9" x14ac:dyDescent="0.2">
      <c r="A39" s="6" t="s">
        <v>5</v>
      </c>
      <c r="B39" s="2"/>
      <c r="C39" s="20">
        <f>MIN(SUM(C37:C38),E39)</f>
        <v>885</v>
      </c>
      <c r="E39" s="24">
        <v>239700</v>
      </c>
      <c r="H39" s="35"/>
      <c r="I39" s="36">
        <f>(C39-'2015'!C39)/'2015'!C39</f>
        <v>5.9880239520958084E-2</v>
      </c>
    </row>
    <row r="40" spans="1:9" x14ac:dyDescent="0.2">
      <c r="A40" s="6" t="s">
        <v>7</v>
      </c>
      <c r="B40" s="14">
        <v>0</v>
      </c>
      <c r="C40" s="9"/>
      <c r="F40" s="28" t="s">
        <v>74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9639.75</v>
      </c>
      <c r="H41" s="35"/>
      <c r="I41" s="36">
        <f>(C41-'2015'!C41)/'2015'!C41</f>
        <v>2.357468307118599E-2</v>
      </c>
    </row>
    <row r="42" spans="1:9" ht="13.5" thickBot="1" x14ac:dyDescent="0.25">
      <c r="A42" s="19" t="s">
        <v>15</v>
      </c>
      <c r="B42" s="42">
        <v>100000000</v>
      </c>
      <c r="C42" s="43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80</v>
      </c>
    </row>
    <row r="47" spans="1:9" x14ac:dyDescent="0.2">
      <c r="A47" s="1" t="s">
        <v>37</v>
      </c>
    </row>
    <row r="48" spans="1:9" x14ac:dyDescent="0.2">
      <c r="A48" s="39" t="s">
        <v>76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B12" sqref="B12"/>
    </sheetView>
  </sheetViews>
  <sheetFormatPr defaultRowHeight="12.75" x14ac:dyDescent="0.2"/>
  <cols>
    <col min="1" max="1" width="37.7109375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81</v>
      </c>
      <c r="B1" s="26" t="s">
        <v>82</v>
      </c>
      <c r="F1" s="38" t="s">
        <v>83</v>
      </c>
    </row>
    <row r="2" spans="1:9" x14ac:dyDescent="0.2">
      <c r="A2" s="28" t="s">
        <v>86</v>
      </c>
    </row>
    <row r="3" spans="1:9" ht="45" customHeight="1" thickBot="1" x14ac:dyDescent="0.3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87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3182</v>
      </c>
      <c r="C5" s="7">
        <f>B5</f>
        <v>3182</v>
      </c>
      <c r="H5" s="36">
        <f>(B5-'2016'!B5)/'2016'!B5</f>
        <v>-8.0080948250939574E-2</v>
      </c>
    </row>
    <row r="6" spans="1:9" x14ac:dyDescent="0.2">
      <c r="A6" s="6" t="s">
        <v>4</v>
      </c>
      <c r="B6" s="23">
        <v>508</v>
      </c>
      <c r="C6" s="7">
        <f>B6*B12</f>
        <v>0</v>
      </c>
      <c r="H6" s="36">
        <f>(B6-'2016'!B6)/'2016'!B6</f>
        <v>-8.1374321880650996E-2</v>
      </c>
    </row>
    <row r="7" spans="1:9" x14ac:dyDescent="0.2">
      <c r="A7" s="6" t="s">
        <v>5</v>
      </c>
      <c r="B7" s="23"/>
      <c r="C7" s="20">
        <f>MIN(SUM(C5:C6),E7)</f>
        <v>3182</v>
      </c>
      <c r="E7" s="24">
        <v>1641281</v>
      </c>
      <c r="F7" s="29">
        <f>INT((E7-C5)/B6)+1</f>
        <v>3225</v>
      </c>
      <c r="I7" s="36">
        <f>(C7-'2016'!C7)/'2016'!C7</f>
        <v>-8.0080948250939574E-2</v>
      </c>
    </row>
    <row r="8" spans="1:9" x14ac:dyDescent="0.2">
      <c r="A8" s="8" t="s">
        <v>67</v>
      </c>
      <c r="B8" s="23"/>
      <c r="C8" s="9"/>
    </row>
    <row r="9" spans="1:9" x14ac:dyDescent="0.2">
      <c r="A9" s="6" t="s">
        <v>2</v>
      </c>
      <c r="B9" s="23">
        <v>947</v>
      </c>
      <c r="C9" s="7">
        <f>B9</f>
        <v>947</v>
      </c>
      <c r="H9" s="36">
        <f>(B9-'2016'!B9)/'2016'!B9</f>
        <v>7.0056497175141244E-2</v>
      </c>
    </row>
    <row r="10" spans="1:9" x14ac:dyDescent="0.2">
      <c r="A10" s="6" t="s">
        <v>4</v>
      </c>
      <c r="B10" s="23">
        <v>360</v>
      </c>
      <c r="C10" s="7">
        <f>B10*B12</f>
        <v>0</v>
      </c>
      <c r="H10" s="36">
        <f>(B10-'2016'!B10)/'2016'!B10</f>
        <v>6.8249258160237386E-2</v>
      </c>
      <c r="I10" s="35"/>
    </row>
    <row r="11" spans="1:9" x14ac:dyDescent="0.2">
      <c r="A11" s="6" t="s">
        <v>5</v>
      </c>
      <c r="B11" s="2"/>
      <c r="C11" s="20">
        <f>MIN(SUM(C9:C10),E11)</f>
        <v>947</v>
      </c>
      <c r="E11" s="24">
        <v>256479</v>
      </c>
      <c r="H11" s="35"/>
      <c r="I11" s="36">
        <f>(C11-'2016'!C11)/'2016'!C11</f>
        <v>7.0056497175141244E-2</v>
      </c>
    </row>
    <row r="12" spans="1:9" x14ac:dyDescent="0.2">
      <c r="A12" s="6" t="s">
        <v>7</v>
      </c>
      <c r="B12" s="14">
        <v>0</v>
      </c>
      <c r="C12" s="9"/>
      <c r="F12" s="28" t="s">
        <v>84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4129</v>
      </c>
      <c r="H13" s="35"/>
      <c r="I13" s="36">
        <f>(C13-'2016'!C13)/'2016'!C13</f>
        <v>-4.949355432780847E-2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77</v>
      </c>
      <c r="H17" s="35"/>
      <c r="I17" s="35"/>
    </row>
    <row r="18" spans="1:9" x14ac:dyDescent="0.2">
      <c r="A18" s="4" t="s">
        <v>1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3182</v>
      </c>
      <c r="C19" s="7">
        <f>B19</f>
        <v>3182</v>
      </c>
      <c r="H19" s="36">
        <f>(B19-'2016'!B19)/'2016'!B19</f>
        <v>-8.0080948250939574E-2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(B20-'2016'!B20)/'2016'!B20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3182</v>
      </c>
      <c r="E21" s="24">
        <v>1641281</v>
      </c>
      <c r="H21" s="35"/>
      <c r="I21" s="36">
        <f>(C21-'2016'!C21)/'2016'!C21</f>
        <v>-8.0080948250939574E-2</v>
      </c>
    </row>
    <row r="22" spans="1:9" x14ac:dyDescent="0.2">
      <c r="A22" s="8" t="s">
        <v>67</v>
      </c>
      <c r="B22" s="23"/>
      <c r="C22" s="9"/>
      <c r="H22" s="35"/>
      <c r="I22" s="35"/>
    </row>
    <row r="23" spans="1:9" x14ac:dyDescent="0.2">
      <c r="A23" s="6" t="s">
        <v>2</v>
      </c>
      <c r="B23" s="23">
        <v>947</v>
      </c>
      <c r="C23" s="7">
        <f>B23</f>
        <v>947</v>
      </c>
      <c r="H23" s="36">
        <f>(B23-'2016'!B23)/'2016'!B23</f>
        <v>7.0056497175141244E-2</v>
      </c>
      <c r="I23" s="35"/>
    </row>
    <row r="24" spans="1:9" x14ac:dyDescent="0.2">
      <c r="A24" s="6" t="s">
        <v>4</v>
      </c>
      <c r="B24" s="23">
        <v>360</v>
      </c>
      <c r="C24" s="7">
        <f>B24*B26</f>
        <v>0</v>
      </c>
      <c r="H24" s="36">
        <f>(B24-'2016'!B24)/'2016'!B24</f>
        <v>6.8249258160237386E-2</v>
      </c>
      <c r="I24" s="35"/>
    </row>
    <row r="25" spans="1:9" x14ac:dyDescent="0.2">
      <c r="A25" s="6" t="s">
        <v>5</v>
      </c>
      <c r="B25" s="2"/>
      <c r="C25" s="20">
        <f>MIN(SUM(C23:C24),E25)</f>
        <v>947</v>
      </c>
      <c r="E25" s="24">
        <v>256479</v>
      </c>
      <c r="H25" s="35"/>
      <c r="I25" s="36">
        <f>(C25-'2016'!C25)/'2016'!C25</f>
        <v>7.0056497175141244E-2</v>
      </c>
    </row>
    <row r="26" spans="1:9" x14ac:dyDescent="0.2">
      <c r="A26" s="6" t="s">
        <v>7</v>
      </c>
      <c r="B26" s="14">
        <v>0</v>
      </c>
      <c r="C26" s="9"/>
      <c r="F26" s="28" t="s">
        <v>84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4129</v>
      </c>
      <c r="H27" s="35"/>
      <c r="I27" s="36">
        <f>(C27-'2016'!C27)/'2016'!C27</f>
        <v>-4.949355432780847E-2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79</v>
      </c>
      <c r="H30" s="35"/>
      <c r="I30" s="35"/>
    </row>
    <row r="31" spans="1:9" x14ac:dyDescent="0.2">
      <c r="A31" s="4" t="s">
        <v>1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6411</v>
      </c>
      <c r="C32" s="7">
        <f>B32</f>
        <v>6411</v>
      </c>
      <c r="H32" s="36">
        <f>(B32-'2016'!B32)/'2016'!B32</f>
        <v>-8.0068876452862675E-2</v>
      </c>
      <c r="I32" s="35"/>
    </row>
    <row r="33" spans="1:9" x14ac:dyDescent="0.2">
      <c r="A33" s="6" t="s">
        <v>4</v>
      </c>
      <c r="B33" s="23">
        <v>508</v>
      </c>
      <c r="C33" s="7">
        <f>B33*B40</f>
        <v>0</v>
      </c>
      <c r="H33" s="36">
        <f>(B33-'2016'!B33)/'2016'!B33</f>
        <v>-8.1374321880650996E-2</v>
      </c>
      <c r="I33" s="35"/>
    </row>
    <row r="34" spans="1:9" x14ac:dyDescent="0.2">
      <c r="A34" s="6" t="s">
        <v>13</v>
      </c>
      <c r="B34" s="37">
        <v>1.6428900000000001E-5</v>
      </c>
      <c r="C34" s="7">
        <f>B34*B42</f>
        <v>1642.89</v>
      </c>
      <c r="H34" s="36">
        <f>(B34-'2016'!B34)/'2016'!B34</f>
        <v>-7.9999999999999918E-2</v>
      </c>
      <c r="I34" s="35"/>
    </row>
    <row r="35" spans="1:9" x14ac:dyDescent="0.2">
      <c r="A35" s="6" t="s">
        <v>5</v>
      </c>
      <c r="B35" s="23"/>
      <c r="C35" s="20">
        <f>MIN(SUM(C32:C34),E35)</f>
        <v>8053.89</v>
      </c>
      <c r="E35" s="24">
        <v>1641281</v>
      </c>
      <c r="H35" s="35"/>
      <c r="I35" s="36">
        <f>(C35-'2016'!C35)/'2016'!C35</f>
        <v>-8.0054827379422558E-2</v>
      </c>
    </row>
    <row r="36" spans="1:9" x14ac:dyDescent="0.2">
      <c r="A36" s="8" t="s">
        <v>67</v>
      </c>
      <c r="B36" s="23"/>
      <c r="C36" s="9"/>
      <c r="H36" s="35"/>
      <c r="I36" s="35"/>
    </row>
    <row r="37" spans="1:9" x14ac:dyDescent="0.2">
      <c r="A37" s="6" t="s">
        <v>2</v>
      </c>
      <c r="B37" s="23">
        <v>947</v>
      </c>
      <c r="C37" s="7">
        <f>B37</f>
        <v>947</v>
      </c>
      <c r="H37" s="36">
        <f>(B37-'2016'!B37)/'2016'!B37</f>
        <v>7.0056497175141244E-2</v>
      </c>
      <c r="I37" s="35"/>
    </row>
    <row r="38" spans="1:9" x14ac:dyDescent="0.2">
      <c r="A38" s="6" t="s">
        <v>4</v>
      </c>
      <c r="B38" s="23">
        <v>360</v>
      </c>
      <c r="C38" s="7">
        <f>B38*B40</f>
        <v>0</v>
      </c>
      <c r="H38" s="36">
        <f>(B38-'2016'!B38)/'2016'!B38</f>
        <v>6.8249258160237386E-2</v>
      </c>
      <c r="I38" s="35"/>
    </row>
    <row r="39" spans="1:9" x14ac:dyDescent="0.2">
      <c r="A39" s="6" t="s">
        <v>5</v>
      </c>
      <c r="B39" s="2"/>
      <c r="C39" s="20">
        <f>MIN(SUM(C37:C38),E39)</f>
        <v>947</v>
      </c>
      <c r="E39" s="24">
        <v>256479</v>
      </c>
      <c r="H39" s="35"/>
      <c r="I39" s="36">
        <f>(C39-'2016'!C39)/'2016'!C39</f>
        <v>7.0056497175141244E-2</v>
      </c>
    </row>
    <row r="40" spans="1:9" x14ac:dyDescent="0.2">
      <c r="A40" s="6" t="s">
        <v>7</v>
      </c>
      <c r="B40" s="14">
        <v>0</v>
      </c>
      <c r="C40" s="9"/>
      <c r="F40" s="28" t="s">
        <v>84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9000.89</v>
      </c>
      <c r="H41" s="35"/>
      <c r="I41" s="36">
        <f>(C41-'2016'!C41)/'2016'!C41</f>
        <v>-6.6273502943541132E-2</v>
      </c>
    </row>
    <row r="42" spans="1:9" ht="13.5" thickBot="1" x14ac:dyDescent="0.25">
      <c r="A42" s="19" t="s">
        <v>15</v>
      </c>
      <c r="B42" s="42">
        <v>100000000</v>
      </c>
      <c r="C42" s="43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80</v>
      </c>
    </row>
    <row r="47" spans="1:9" x14ac:dyDescent="0.2">
      <c r="A47" s="1" t="s">
        <v>37</v>
      </c>
    </row>
    <row r="48" spans="1:9" x14ac:dyDescent="0.2">
      <c r="A48" s="39" t="s">
        <v>85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>
      <selection activeCell="B13" sqref="B13"/>
    </sheetView>
  </sheetViews>
  <sheetFormatPr defaultRowHeight="12.75" x14ac:dyDescent="0.2"/>
  <cols>
    <col min="1" max="1" width="37.7109375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90</v>
      </c>
      <c r="B1" s="26" t="s">
        <v>91</v>
      </c>
      <c r="F1" s="38" t="s">
        <v>93</v>
      </c>
    </row>
    <row r="2" spans="1:9" x14ac:dyDescent="0.2">
      <c r="A2" s="28" t="s">
        <v>92</v>
      </c>
    </row>
    <row r="3" spans="1:9" ht="45" customHeight="1" thickBot="1" x14ac:dyDescent="0.3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94</v>
      </c>
    </row>
    <row r="4" spans="1:9" x14ac:dyDescent="0.2">
      <c r="A4" s="4" t="s">
        <v>95</v>
      </c>
      <c r="B4" s="5"/>
      <c r="C4" s="13" t="s">
        <v>8</v>
      </c>
    </row>
    <row r="5" spans="1:9" x14ac:dyDescent="0.2">
      <c r="A5" s="6" t="s">
        <v>2</v>
      </c>
      <c r="B5" s="23">
        <v>3373</v>
      </c>
      <c r="C5" s="7">
        <f>B5</f>
        <v>3373</v>
      </c>
      <c r="H5" s="36">
        <f>(B5-'2017'!B5)/'2017'!B5</f>
        <v>6.0025141420490258E-2</v>
      </c>
    </row>
    <row r="6" spans="1:9" x14ac:dyDescent="0.2">
      <c r="A6" s="6" t="s">
        <v>4</v>
      </c>
      <c r="B6" s="23">
        <v>538</v>
      </c>
      <c r="C6" s="7">
        <f>B6*B12</f>
        <v>0</v>
      </c>
      <c r="H6" s="36">
        <f>(B6-'2017'!B6)/'2017'!B6</f>
        <v>5.905511811023622E-2</v>
      </c>
    </row>
    <row r="7" spans="1:9" x14ac:dyDescent="0.2">
      <c r="A7" s="6" t="s">
        <v>5</v>
      </c>
      <c r="B7" s="23"/>
      <c r="C7" s="20">
        <f>MIN(SUM(C5:C6),E7)</f>
        <v>3373</v>
      </c>
      <c r="E7" s="24">
        <v>1739758</v>
      </c>
      <c r="F7" s="29">
        <f>INT((E7-C5)/B6)+1</f>
        <v>3228</v>
      </c>
      <c r="I7" s="36">
        <f>(C7-'2017'!C7)/'2017'!C7</f>
        <v>6.0025141420490258E-2</v>
      </c>
    </row>
    <row r="8" spans="1:9" x14ac:dyDescent="0.2">
      <c r="A8" s="8" t="s">
        <v>96</v>
      </c>
      <c r="B8" s="23"/>
      <c r="C8" s="9"/>
    </row>
    <row r="9" spans="1:9" x14ac:dyDescent="0.2">
      <c r="A9" s="6" t="s">
        <v>2</v>
      </c>
      <c r="B9" s="23">
        <v>1023</v>
      </c>
      <c r="C9" s="7">
        <f>B9</f>
        <v>1023</v>
      </c>
      <c r="H9" s="36">
        <f>(B9-'2017'!B9)/'2017'!B9</f>
        <v>8.0253431890179514E-2</v>
      </c>
    </row>
    <row r="10" spans="1:9" x14ac:dyDescent="0.2">
      <c r="A10" s="6" t="s">
        <v>4</v>
      </c>
      <c r="B10" s="23">
        <v>390</v>
      </c>
      <c r="C10" s="7">
        <f>B10*B12</f>
        <v>0</v>
      </c>
      <c r="H10" s="36">
        <f>(B10-'2017'!B10)/'2017'!B10</f>
        <v>8.3333333333333329E-2</v>
      </c>
      <c r="I10" s="35"/>
    </row>
    <row r="11" spans="1:9" x14ac:dyDescent="0.2">
      <c r="A11" s="6" t="s">
        <v>5</v>
      </c>
      <c r="B11" s="2"/>
      <c r="C11" s="20">
        <f>MIN(SUM(C9:C10),E11)</f>
        <v>1023</v>
      </c>
      <c r="E11" s="24">
        <v>276997</v>
      </c>
      <c r="H11" s="35"/>
      <c r="I11" s="36">
        <f>(C11-'2017'!C11)/'2017'!C11</f>
        <v>8.0253431890179514E-2</v>
      </c>
    </row>
    <row r="12" spans="1:9" x14ac:dyDescent="0.2">
      <c r="A12" s="6" t="s">
        <v>7</v>
      </c>
      <c r="B12" s="14">
        <v>0</v>
      </c>
      <c r="C12" s="9"/>
      <c r="F12" s="28" t="s">
        <v>88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4396</v>
      </c>
      <c r="H13" s="35"/>
      <c r="I13" s="36">
        <f>(C13-'2017'!C13)/'2017'!C13</f>
        <v>6.4664567691935099E-2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77</v>
      </c>
      <c r="H17" s="35"/>
      <c r="I17" s="35"/>
    </row>
    <row r="18" spans="1:9" x14ac:dyDescent="0.2">
      <c r="A18" s="4" t="s">
        <v>95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3373</v>
      </c>
      <c r="C19" s="7">
        <f>B19</f>
        <v>3373</v>
      </c>
      <c r="H19" s="36">
        <f>(B19-'2017'!B19)/'2017'!B19</f>
        <v>6.0025141420490258E-2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(B20-'2017'!B20)/'2017'!B20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3373</v>
      </c>
      <c r="E21" s="24">
        <v>1739758</v>
      </c>
      <c r="H21" s="35"/>
      <c r="I21" s="36">
        <f>(C21-'2017'!C21)/'2017'!C21</f>
        <v>6.0025141420490258E-2</v>
      </c>
    </row>
    <row r="22" spans="1:9" x14ac:dyDescent="0.2">
      <c r="A22" s="8" t="s">
        <v>96</v>
      </c>
      <c r="B22" s="23"/>
      <c r="C22" s="9"/>
      <c r="H22" s="35"/>
      <c r="I22" s="35"/>
    </row>
    <row r="23" spans="1:9" x14ac:dyDescent="0.2">
      <c r="A23" s="6" t="s">
        <v>2</v>
      </c>
      <c r="B23" s="23">
        <v>1023</v>
      </c>
      <c r="C23" s="7">
        <f>B23</f>
        <v>1023</v>
      </c>
      <c r="H23" s="36">
        <f>(B23-'2017'!B23)/'2017'!B23</f>
        <v>8.0253431890179514E-2</v>
      </c>
      <c r="I23" s="35"/>
    </row>
    <row r="24" spans="1:9" x14ac:dyDescent="0.2">
      <c r="A24" s="6" t="s">
        <v>4</v>
      </c>
      <c r="B24" s="23">
        <v>390</v>
      </c>
      <c r="C24" s="7">
        <f>B24*B26</f>
        <v>0</v>
      </c>
      <c r="H24" s="36">
        <f>(B24-'2017'!B24)/'2017'!B24</f>
        <v>8.3333333333333329E-2</v>
      </c>
      <c r="I24" s="35"/>
    </row>
    <row r="25" spans="1:9" x14ac:dyDescent="0.2">
      <c r="A25" s="6" t="s">
        <v>5</v>
      </c>
      <c r="B25" s="2"/>
      <c r="C25" s="20">
        <f>MIN(SUM(C23:C24),E25)</f>
        <v>1023</v>
      </c>
      <c r="E25" s="24">
        <v>276997</v>
      </c>
      <c r="H25" s="35"/>
      <c r="I25" s="36">
        <f>(C25-'2017'!C25)/'2017'!C25</f>
        <v>8.0253431890179514E-2</v>
      </c>
    </row>
    <row r="26" spans="1:9" x14ac:dyDescent="0.2">
      <c r="A26" s="6" t="s">
        <v>7</v>
      </c>
      <c r="B26" s="14">
        <v>0</v>
      </c>
      <c r="C26" s="9"/>
      <c r="F26" s="28" t="s">
        <v>88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4396</v>
      </c>
      <c r="H27" s="35"/>
      <c r="I27" s="36">
        <f>(C27-'2017'!C27)/'2017'!C27</f>
        <v>6.4664567691935099E-2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79</v>
      </c>
      <c r="H30" s="35"/>
      <c r="I30" s="35"/>
    </row>
    <row r="31" spans="1:9" x14ac:dyDescent="0.2">
      <c r="A31" s="4" t="s">
        <v>95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6795</v>
      </c>
      <c r="C32" s="7">
        <f>B32</f>
        <v>6795</v>
      </c>
      <c r="H32" s="36">
        <f>(B32-'2017'!B32)/'2017'!B32</f>
        <v>5.9897051941974734E-2</v>
      </c>
      <c r="I32" s="35"/>
    </row>
    <row r="33" spans="1:9" x14ac:dyDescent="0.2">
      <c r="A33" s="6" t="s">
        <v>4</v>
      </c>
      <c r="B33" s="23">
        <v>538</v>
      </c>
      <c r="C33" s="7">
        <f>B33*B40</f>
        <v>0</v>
      </c>
      <c r="H33" s="36">
        <f>(B33-'2017'!B33)/'2017'!B33</f>
        <v>5.905511811023622E-2</v>
      </c>
      <c r="I33" s="35"/>
    </row>
    <row r="34" spans="1:9" x14ac:dyDescent="0.2">
      <c r="A34" s="6" t="s">
        <v>13</v>
      </c>
      <c r="B34" s="37">
        <v>1.7414600000000001E-5</v>
      </c>
      <c r="C34" s="7">
        <f>B34*B42</f>
        <v>1741.46</v>
      </c>
      <c r="H34" s="36">
        <f>(B34-'2017'!B34)/'2017'!B34</f>
        <v>5.9997930476173064E-2</v>
      </c>
      <c r="I34" s="35"/>
    </row>
    <row r="35" spans="1:9" x14ac:dyDescent="0.2">
      <c r="A35" s="6" t="s">
        <v>5</v>
      </c>
      <c r="B35" s="23"/>
      <c r="C35" s="20">
        <f>MIN(SUM(C32:C34),E35)</f>
        <v>8536.4599999999991</v>
      </c>
      <c r="E35" s="24">
        <v>1739758</v>
      </c>
      <c r="H35" s="35"/>
      <c r="I35" s="36">
        <f>(C35-'2017'!C35)/'2017'!C35</f>
        <v>5.9917629865816245E-2</v>
      </c>
    </row>
    <row r="36" spans="1:9" x14ac:dyDescent="0.2">
      <c r="A36" s="8" t="s">
        <v>96</v>
      </c>
      <c r="B36" s="23"/>
      <c r="C36" s="9"/>
      <c r="H36" s="35"/>
      <c r="I36" s="35"/>
    </row>
    <row r="37" spans="1:9" x14ac:dyDescent="0.2">
      <c r="A37" s="6" t="s">
        <v>2</v>
      </c>
      <c r="B37" s="23">
        <v>1023</v>
      </c>
      <c r="C37" s="7">
        <f>B37</f>
        <v>1023</v>
      </c>
      <c r="H37" s="36">
        <f>(B37-'2017'!B37)/'2017'!B37</f>
        <v>8.0253431890179514E-2</v>
      </c>
      <c r="I37" s="35"/>
    </row>
    <row r="38" spans="1:9" x14ac:dyDescent="0.2">
      <c r="A38" s="6" t="s">
        <v>4</v>
      </c>
      <c r="B38" s="23">
        <v>390</v>
      </c>
      <c r="C38" s="7">
        <f>B38*B40</f>
        <v>0</v>
      </c>
      <c r="H38" s="36">
        <f>(B38-'2017'!B38)/'2017'!B38</f>
        <v>8.3333333333333329E-2</v>
      </c>
      <c r="I38" s="35"/>
    </row>
    <row r="39" spans="1:9" x14ac:dyDescent="0.2">
      <c r="A39" s="6" t="s">
        <v>5</v>
      </c>
      <c r="B39" s="2"/>
      <c r="C39" s="20">
        <f>MIN(SUM(C37:C38),E39)</f>
        <v>1023</v>
      </c>
      <c r="E39" s="24">
        <v>276997</v>
      </c>
      <c r="H39" s="35"/>
      <c r="I39" s="36">
        <f>(C39-'2017'!C39)/'2017'!C39</f>
        <v>8.0253431890179514E-2</v>
      </c>
    </row>
    <row r="40" spans="1:9" x14ac:dyDescent="0.2">
      <c r="A40" s="6" t="s">
        <v>7</v>
      </c>
      <c r="B40" s="14">
        <v>0</v>
      </c>
      <c r="C40" s="9"/>
      <c r="F40" s="28" t="s">
        <v>88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9559.4599999999991</v>
      </c>
      <c r="H41" s="35"/>
      <c r="I41" s="36">
        <f>(C41-'2017'!C41)/'2017'!C41</f>
        <v>6.2057196566117322E-2</v>
      </c>
    </row>
    <row r="42" spans="1:9" ht="13.5" thickBot="1" x14ac:dyDescent="0.25">
      <c r="A42" s="19" t="s">
        <v>15</v>
      </c>
      <c r="B42" s="42">
        <v>100000000</v>
      </c>
      <c r="C42" s="43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80</v>
      </c>
    </row>
    <row r="47" spans="1:9" x14ac:dyDescent="0.2">
      <c r="A47" s="1" t="s">
        <v>37</v>
      </c>
    </row>
    <row r="48" spans="1:9" x14ac:dyDescent="0.2">
      <c r="A48" s="39" t="s">
        <v>89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B13" sqref="B13"/>
    </sheetView>
  </sheetViews>
  <sheetFormatPr defaultRowHeight="12.75" x14ac:dyDescent="0.2"/>
  <cols>
    <col min="1" max="1" width="37.7109375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99</v>
      </c>
      <c r="B1" s="26" t="s">
        <v>100</v>
      </c>
      <c r="F1" s="41" t="s">
        <v>103</v>
      </c>
    </row>
    <row r="2" spans="1:9" x14ac:dyDescent="0.2">
      <c r="A2" s="28" t="s">
        <v>101</v>
      </c>
    </row>
    <row r="3" spans="1:9" ht="45" customHeight="1" thickBot="1" x14ac:dyDescent="0.3">
      <c r="A3" s="40" t="s">
        <v>78</v>
      </c>
      <c r="B3" s="32"/>
      <c r="C3" s="32"/>
      <c r="D3" s="32"/>
      <c r="E3" s="33" t="s">
        <v>14</v>
      </c>
      <c r="F3" s="34" t="s">
        <v>25</v>
      </c>
      <c r="G3" s="32"/>
      <c r="H3" s="34" t="s">
        <v>102</v>
      </c>
    </row>
    <row r="4" spans="1:9" x14ac:dyDescent="0.2">
      <c r="A4" s="4" t="s">
        <v>95</v>
      </c>
      <c r="B4" s="5"/>
      <c r="C4" s="13" t="s">
        <v>8</v>
      </c>
    </row>
    <row r="5" spans="1:9" x14ac:dyDescent="0.2">
      <c r="A5" s="6" t="s">
        <v>2</v>
      </c>
      <c r="B5" s="23">
        <v>3575</v>
      </c>
      <c r="C5" s="7">
        <f>B5</f>
        <v>3575</v>
      </c>
      <c r="H5" s="36">
        <f>(B5-'2018'!B5)/'2018'!B5</f>
        <v>5.9887340646308927E-2</v>
      </c>
    </row>
    <row r="6" spans="1:9" x14ac:dyDescent="0.2">
      <c r="A6" s="6" t="s">
        <v>4</v>
      </c>
      <c r="B6" s="23">
        <v>570</v>
      </c>
      <c r="C6" s="7">
        <f>B6*B12</f>
        <v>0</v>
      </c>
      <c r="H6" s="36">
        <f>(B6-'2018'!B6)/'2018'!B6</f>
        <v>5.9479553903345722E-2</v>
      </c>
    </row>
    <row r="7" spans="1:9" x14ac:dyDescent="0.2">
      <c r="A7" s="6" t="s">
        <v>5</v>
      </c>
      <c r="B7" s="23"/>
      <c r="C7" s="20">
        <f>MIN(SUM(C5:C6),E7)</f>
        <v>3575</v>
      </c>
      <c r="E7" s="24">
        <v>1844143</v>
      </c>
      <c r="F7" s="29">
        <f>INT((E7-C5)/B6)+1</f>
        <v>3230</v>
      </c>
      <c r="I7" s="36">
        <f>(C7-'2018'!C7)/'2018'!C7</f>
        <v>5.9887340646308927E-2</v>
      </c>
    </row>
    <row r="8" spans="1:9" x14ac:dyDescent="0.2">
      <c r="A8" s="8" t="s">
        <v>96</v>
      </c>
      <c r="B8" s="23"/>
      <c r="C8" s="9"/>
    </row>
    <row r="9" spans="1:9" x14ac:dyDescent="0.2">
      <c r="A9" s="6" t="s">
        <v>2</v>
      </c>
      <c r="B9" s="23">
        <v>1105</v>
      </c>
      <c r="C9" s="7">
        <f>B9</f>
        <v>1105</v>
      </c>
      <c r="H9" s="36">
        <f>(B9-'2018'!B9)/'2018'!B9</f>
        <v>8.0156402737047897E-2</v>
      </c>
    </row>
    <row r="10" spans="1:9" x14ac:dyDescent="0.2">
      <c r="A10" s="6" t="s">
        <v>4</v>
      </c>
      <c r="B10" s="23">
        <v>421</v>
      </c>
      <c r="C10" s="7">
        <f>B10*B12</f>
        <v>0</v>
      </c>
      <c r="H10" s="36">
        <f>(B10-'2018'!B10)/'2018'!B10</f>
        <v>7.9487179487179482E-2</v>
      </c>
      <c r="I10" s="35"/>
    </row>
    <row r="11" spans="1:9" x14ac:dyDescent="0.2">
      <c r="A11" s="6" t="s">
        <v>5</v>
      </c>
      <c r="B11" s="2"/>
      <c r="C11" s="20">
        <f>MIN(SUM(C9:C10),E11)</f>
        <v>1105</v>
      </c>
      <c r="E11" s="24">
        <v>299157</v>
      </c>
      <c r="H11" s="35"/>
      <c r="I11" s="36">
        <f>(C11-'2018'!C11)/'2018'!C11</f>
        <v>8.0156402737047897E-2</v>
      </c>
    </row>
    <row r="12" spans="1:9" x14ac:dyDescent="0.2">
      <c r="A12" s="6" t="s">
        <v>7</v>
      </c>
      <c r="B12" s="14">
        <v>0</v>
      </c>
      <c r="C12" s="9"/>
      <c r="F12" s="28" t="s">
        <v>97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4680</v>
      </c>
      <c r="H13" s="35"/>
      <c r="I13" s="36">
        <f>(C13-'2018'!C13)/'2018'!C13</f>
        <v>6.4604185623293897E-2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77</v>
      </c>
      <c r="H17" s="35"/>
      <c r="I17" s="35"/>
    </row>
    <row r="18" spans="1:9" x14ac:dyDescent="0.2">
      <c r="A18" s="4" t="s">
        <v>95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3575</v>
      </c>
      <c r="C19" s="7">
        <f>B19</f>
        <v>3575</v>
      </c>
      <c r="H19" s="36">
        <f>(B19-'2018'!B19)/'2018'!B19</f>
        <v>5.9887340646308927E-2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(B20-'2018'!B20)/'2018'!B20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3575</v>
      </c>
      <c r="E21" s="24">
        <v>1844143</v>
      </c>
      <c r="H21" s="35"/>
      <c r="I21" s="36">
        <f>(C21-'2018'!C21)/'2018'!C21</f>
        <v>5.9887340646308927E-2</v>
      </c>
    </row>
    <row r="22" spans="1:9" x14ac:dyDescent="0.2">
      <c r="A22" s="8" t="s">
        <v>96</v>
      </c>
      <c r="B22" s="23"/>
      <c r="C22" s="9"/>
      <c r="H22" s="35"/>
      <c r="I22" s="35"/>
    </row>
    <row r="23" spans="1:9" x14ac:dyDescent="0.2">
      <c r="A23" s="6" t="s">
        <v>2</v>
      </c>
      <c r="B23" s="23">
        <v>1105</v>
      </c>
      <c r="C23" s="7">
        <f>B23</f>
        <v>1105</v>
      </c>
      <c r="H23" s="36">
        <f>(B23-'2018'!B23)/'2018'!B23</f>
        <v>8.0156402737047897E-2</v>
      </c>
      <c r="I23" s="35"/>
    </row>
    <row r="24" spans="1:9" x14ac:dyDescent="0.2">
      <c r="A24" s="6" t="s">
        <v>4</v>
      </c>
      <c r="B24" s="23">
        <v>421</v>
      </c>
      <c r="C24" s="7">
        <f>B24*B26</f>
        <v>0</v>
      </c>
      <c r="H24" s="36">
        <f>(B24-'2018'!B24)/'2018'!B24</f>
        <v>7.9487179487179482E-2</v>
      </c>
      <c r="I24" s="35"/>
    </row>
    <row r="25" spans="1:9" x14ac:dyDescent="0.2">
      <c r="A25" s="6" t="s">
        <v>5</v>
      </c>
      <c r="B25" s="2"/>
      <c r="C25" s="20">
        <f>MIN(SUM(C23:C24),E25)</f>
        <v>1105</v>
      </c>
      <c r="E25" s="24">
        <v>299157</v>
      </c>
      <c r="H25" s="35"/>
      <c r="I25" s="36">
        <f>(C25-'2018'!C25)/'2018'!C25</f>
        <v>8.0156402737047897E-2</v>
      </c>
    </row>
    <row r="26" spans="1:9" x14ac:dyDescent="0.2">
      <c r="A26" s="6" t="s">
        <v>7</v>
      </c>
      <c r="B26" s="14">
        <v>0</v>
      </c>
      <c r="C26" s="9"/>
      <c r="F26" s="28" t="s">
        <v>97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4680</v>
      </c>
      <c r="H27" s="35"/>
      <c r="I27" s="36">
        <f>(C27-'2018'!C27)/'2018'!C27</f>
        <v>6.4604185623293897E-2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79</v>
      </c>
      <c r="H30" s="35"/>
      <c r="I30" s="35"/>
    </row>
    <row r="31" spans="1:9" x14ac:dyDescent="0.2">
      <c r="A31" s="4" t="s">
        <v>95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7203</v>
      </c>
      <c r="C32" s="7">
        <f>B32</f>
        <v>7203</v>
      </c>
      <c r="H32" s="36">
        <f>(B32-'2018'!B32)/'2018'!B32</f>
        <v>6.0044150110375276E-2</v>
      </c>
      <c r="I32" s="35"/>
    </row>
    <row r="33" spans="1:9" x14ac:dyDescent="0.2">
      <c r="A33" s="6" t="s">
        <v>4</v>
      </c>
      <c r="B33" s="23">
        <v>570</v>
      </c>
      <c r="C33" s="7">
        <f>B33*B40</f>
        <v>0</v>
      </c>
      <c r="H33" s="36">
        <f>(B33-'2018'!B33)/'2018'!B33</f>
        <v>5.9479553903345722E-2</v>
      </c>
      <c r="I33" s="35"/>
    </row>
    <row r="34" spans="1:9" x14ac:dyDescent="0.2">
      <c r="A34" s="6" t="s">
        <v>13</v>
      </c>
      <c r="B34" s="37">
        <v>1.8459499999999998E-5</v>
      </c>
      <c r="C34" s="7">
        <f>B34*B42</f>
        <v>1845.9499999999998</v>
      </c>
      <c r="H34" s="36">
        <f>(B34-'2018'!B34)/'2018'!B34</f>
        <v>6.0001378153962615E-2</v>
      </c>
      <c r="I34" s="35"/>
    </row>
    <row r="35" spans="1:9" x14ac:dyDescent="0.2">
      <c r="A35" s="6" t="s">
        <v>5</v>
      </c>
      <c r="B35" s="23"/>
      <c r="C35" s="20">
        <f>MIN(SUM(C32:C34),E35)</f>
        <v>9048.9500000000007</v>
      </c>
      <c r="E35" s="24">
        <v>1844143</v>
      </c>
      <c r="H35" s="35"/>
      <c r="I35" s="36">
        <f>(C35-'2018'!C35)/'2018'!C35</f>
        <v>6.0035424520234575E-2</v>
      </c>
    </row>
    <row r="36" spans="1:9" x14ac:dyDescent="0.2">
      <c r="A36" s="8" t="s">
        <v>96</v>
      </c>
      <c r="B36" s="23"/>
      <c r="C36" s="9"/>
      <c r="H36" s="35"/>
      <c r="I36" s="35"/>
    </row>
    <row r="37" spans="1:9" x14ac:dyDescent="0.2">
      <c r="A37" s="6" t="s">
        <v>2</v>
      </c>
      <c r="B37" s="23">
        <v>1105</v>
      </c>
      <c r="C37" s="7">
        <f>B37</f>
        <v>1105</v>
      </c>
      <c r="H37" s="36">
        <f>(B37-'2018'!B37)/'2018'!B37</f>
        <v>8.0156402737047897E-2</v>
      </c>
      <c r="I37" s="35"/>
    </row>
    <row r="38" spans="1:9" x14ac:dyDescent="0.2">
      <c r="A38" s="6" t="s">
        <v>4</v>
      </c>
      <c r="B38" s="23">
        <v>421</v>
      </c>
      <c r="C38" s="7">
        <f>B38*B40</f>
        <v>0</v>
      </c>
      <c r="H38" s="36">
        <f>(B38-'2018'!B38)/'2018'!B38</f>
        <v>7.9487179487179482E-2</v>
      </c>
      <c r="I38" s="35"/>
    </row>
    <row r="39" spans="1:9" x14ac:dyDescent="0.2">
      <c r="A39" s="6" t="s">
        <v>5</v>
      </c>
      <c r="B39" s="2"/>
      <c r="C39" s="20">
        <f>MIN(SUM(C37:C38),E39)</f>
        <v>1105</v>
      </c>
      <c r="E39" s="24">
        <v>299157</v>
      </c>
      <c r="H39" s="35"/>
      <c r="I39" s="36">
        <f>(C39-'2018'!C39)/'2018'!C39</f>
        <v>8.0156402737047897E-2</v>
      </c>
    </row>
    <row r="40" spans="1:9" x14ac:dyDescent="0.2">
      <c r="A40" s="6" t="s">
        <v>7</v>
      </c>
      <c r="B40" s="14">
        <v>0</v>
      </c>
      <c r="C40" s="9"/>
      <c r="F40" s="28" t="s">
        <v>97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10153.950000000001</v>
      </c>
      <c r="H41" s="35"/>
      <c r="I41" s="36">
        <f>(C41-'2018'!C41)/'2018'!C41</f>
        <v>6.2188659192046587E-2</v>
      </c>
    </row>
    <row r="42" spans="1:9" ht="13.5" thickBot="1" x14ac:dyDescent="0.25">
      <c r="A42" s="19" t="s">
        <v>15</v>
      </c>
      <c r="B42" s="42">
        <v>100000000</v>
      </c>
      <c r="C42" s="43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80</v>
      </c>
    </row>
    <row r="47" spans="1:9" x14ac:dyDescent="0.2">
      <c r="A47" s="1" t="s">
        <v>37</v>
      </c>
    </row>
    <row r="48" spans="1:9" x14ac:dyDescent="0.2">
      <c r="A48" s="39" t="s">
        <v>98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3.28515625" bestFit="1" customWidth="1"/>
    <col min="6" max="6" width="14" customWidth="1"/>
  </cols>
  <sheetData>
    <row r="1" spans="1:6" ht="18" x14ac:dyDescent="0.25">
      <c r="A1" s="16" t="s">
        <v>9</v>
      </c>
    </row>
    <row r="2" spans="1:6" x14ac:dyDescent="0.2">
      <c r="A2" s="1"/>
    </row>
    <row r="3" spans="1:6" ht="16.5" thickBot="1" x14ac:dyDescent="0.3">
      <c r="A3" s="17" t="s">
        <v>10</v>
      </c>
      <c r="E3" s="21" t="s">
        <v>14</v>
      </c>
      <c r="F3" s="21" t="s">
        <v>16</v>
      </c>
    </row>
    <row r="4" spans="1:6" x14ac:dyDescent="0.2">
      <c r="A4" s="4" t="s">
        <v>1</v>
      </c>
      <c r="B4" s="5"/>
      <c r="C4" s="13" t="s">
        <v>8</v>
      </c>
    </row>
    <row r="5" spans="1:6" x14ac:dyDescent="0.2">
      <c r="A5" s="6" t="s">
        <v>2</v>
      </c>
      <c r="B5" s="3">
        <v>1863</v>
      </c>
      <c r="C5" s="7">
        <f>B5</f>
        <v>1863</v>
      </c>
    </row>
    <row r="6" spans="1:6" x14ac:dyDescent="0.2">
      <c r="A6" s="6" t="s">
        <v>4</v>
      </c>
      <c r="B6" s="3">
        <v>332</v>
      </c>
      <c r="C6" s="7">
        <f>B6*B12</f>
        <v>0</v>
      </c>
    </row>
    <row r="7" spans="1:6" x14ac:dyDescent="0.2">
      <c r="A7" s="6" t="s">
        <v>5</v>
      </c>
      <c r="B7" s="3"/>
      <c r="C7" s="20">
        <f>MIN(SUM(C5:C6),E7)</f>
        <v>1863</v>
      </c>
      <c r="E7" s="15">
        <v>928800</v>
      </c>
      <c r="F7" s="22">
        <f>INT((E7-C5)/B6)</f>
        <v>2791</v>
      </c>
    </row>
    <row r="8" spans="1:6" x14ac:dyDescent="0.2">
      <c r="A8" s="8" t="s">
        <v>3</v>
      </c>
      <c r="B8" s="3"/>
      <c r="C8" s="9"/>
    </row>
    <row r="9" spans="1:6" x14ac:dyDescent="0.2">
      <c r="A9" s="6" t="s">
        <v>2</v>
      </c>
      <c r="B9" s="3">
        <v>482</v>
      </c>
      <c r="C9" s="7">
        <f>B9</f>
        <v>482</v>
      </c>
    </row>
    <row r="10" spans="1:6" x14ac:dyDescent="0.2">
      <c r="A10" s="6" t="s">
        <v>4</v>
      </c>
      <c r="B10" s="3">
        <v>181</v>
      </c>
      <c r="C10" s="7">
        <f>B10*B12</f>
        <v>0</v>
      </c>
    </row>
    <row r="11" spans="1:6" x14ac:dyDescent="0.2">
      <c r="A11" s="6" t="s">
        <v>5</v>
      </c>
      <c r="B11" s="2"/>
      <c r="C11" s="20">
        <f>MIN(SUM(C9:C10),E11)</f>
        <v>482</v>
      </c>
      <c r="E11" s="15">
        <v>131400</v>
      </c>
    </row>
    <row r="12" spans="1:6" x14ac:dyDescent="0.2">
      <c r="A12" s="6" t="s">
        <v>7</v>
      </c>
      <c r="B12" s="14">
        <f>'2009'!B12</f>
        <v>0</v>
      </c>
      <c r="C12" s="9"/>
    </row>
    <row r="13" spans="1:6" ht="13.5" thickBot="1" x14ac:dyDescent="0.25">
      <c r="A13" s="10" t="s">
        <v>6</v>
      </c>
      <c r="B13" s="11"/>
      <c r="C13" s="12">
        <f>C7+C11</f>
        <v>2345</v>
      </c>
    </row>
    <row r="17" spans="1:5" ht="16.5" thickBot="1" x14ac:dyDescent="0.3">
      <c r="A17" s="17" t="s">
        <v>11</v>
      </c>
    </row>
    <row r="18" spans="1:5" x14ac:dyDescent="0.2">
      <c r="A18" s="4" t="s">
        <v>1</v>
      </c>
      <c r="B18" s="5"/>
      <c r="C18" s="13" t="s">
        <v>8</v>
      </c>
    </row>
    <row r="19" spans="1:5" x14ac:dyDescent="0.2">
      <c r="A19" s="6" t="s">
        <v>2</v>
      </c>
      <c r="B19" s="3">
        <v>1863</v>
      </c>
      <c r="C19" s="7">
        <f>B19</f>
        <v>1863</v>
      </c>
    </row>
    <row r="20" spans="1:5" x14ac:dyDescent="0.2">
      <c r="A20" s="6" t="s">
        <v>4</v>
      </c>
      <c r="B20" s="3">
        <v>100</v>
      </c>
      <c r="C20" s="7">
        <f>B20*B26</f>
        <v>0</v>
      </c>
    </row>
    <row r="21" spans="1:5" x14ac:dyDescent="0.2">
      <c r="A21" s="6" t="s">
        <v>5</v>
      </c>
      <c r="B21" s="3"/>
      <c r="C21" s="20">
        <f>MIN(SUM(C19:C20),E21)</f>
        <v>1863</v>
      </c>
      <c r="E21" s="15">
        <v>928800</v>
      </c>
    </row>
    <row r="22" spans="1:5" x14ac:dyDescent="0.2">
      <c r="A22" s="8" t="s">
        <v>3</v>
      </c>
      <c r="B22" s="3"/>
      <c r="C22" s="9"/>
    </row>
    <row r="23" spans="1:5" x14ac:dyDescent="0.2">
      <c r="A23" s="6" t="s">
        <v>2</v>
      </c>
      <c r="B23" s="3">
        <v>482</v>
      </c>
      <c r="C23" s="7">
        <f>B23</f>
        <v>482</v>
      </c>
    </row>
    <row r="24" spans="1:5" x14ac:dyDescent="0.2">
      <c r="A24" s="6" t="s">
        <v>4</v>
      </c>
      <c r="B24" s="3">
        <v>181</v>
      </c>
      <c r="C24" s="7">
        <f>B24*B26</f>
        <v>0</v>
      </c>
    </row>
    <row r="25" spans="1:5" x14ac:dyDescent="0.2">
      <c r="A25" s="6" t="s">
        <v>5</v>
      </c>
      <c r="B25" s="2"/>
      <c r="C25" s="20">
        <f>MIN(SUM(C23:C24),E25)</f>
        <v>482</v>
      </c>
      <c r="E25" s="15">
        <v>131400</v>
      </c>
    </row>
    <row r="26" spans="1:5" x14ac:dyDescent="0.2">
      <c r="A26" s="6" t="s">
        <v>7</v>
      </c>
      <c r="B26" s="14">
        <f>'2009'!B26</f>
        <v>0</v>
      </c>
      <c r="C26" s="9"/>
    </row>
    <row r="27" spans="1:5" ht="13.5" thickBot="1" x14ac:dyDescent="0.25">
      <c r="A27" s="10" t="s">
        <v>6</v>
      </c>
      <c r="B27" s="11"/>
      <c r="C27" s="12">
        <f>C21+C25</f>
        <v>2345</v>
      </c>
    </row>
    <row r="30" spans="1:5" ht="16.5" thickBot="1" x14ac:dyDescent="0.3">
      <c r="A30" s="17" t="s">
        <v>12</v>
      </c>
    </row>
    <row r="31" spans="1:5" x14ac:dyDescent="0.2">
      <c r="A31" s="4" t="s">
        <v>1</v>
      </c>
      <c r="B31" s="5"/>
      <c r="C31" s="13" t="s">
        <v>8</v>
      </c>
    </row>
    <row r="32" spans="1:5" x14ac:dyDescent="0.2">
      <c r="A32" s="6" t="s">
        <v>2</v>
      </c>
      <c r="B32" s="3">
        <v>4266</v>
      </c>
      <c r="C32" s="7">
        <f>B32</f>
        <v>4266</v>
      </c>
    </row>
    <row r="33" spans="1:5" x14ac:dyDescent="0.2">
      <c r="A33" s="6" t="s">
        <v>4</v>
      </c>
      <c r="B33" s="3">
        <v>332</v>
      </c>
      <c r="C33" s="7">
        <f>B33*B40</f>
        <v>0</v>
      </c>
    </row>
    <row r="34" spans="1:5" x14ac:dyDescent="0.2">
      <c r="A34" s="6" t="s">
        <v>13</v>
      </c>
      <c r="B34" s="18">
        <v>1.1585E-5</v>
      </c>
      <c r="C34" s="7">
        <f>B34*B42</f>
        <v>1158.5</v>
      </c>
    </row>
    <row r="35" spans="1:5" x14ac:dyDescent="0.2">
      <c r="A35" s="6" t="s">
        <v>5</v>
      </c>
      <c r="B35" s="3"/>
      <c r="C35" s="20">
        <f>MIN(SUM(C32:C34),E35)</f>
        <v>5424.5</v>
      </c>
      <c r="E35" s="15">
        <v>928800</v>
      </c>
    </row>
    <row r="36" spans="1:5" x14ac:dyDescent="0.2">
      <c r="A36" s="8" t="s">
        <v>3</v>
      </c>
      <c r="B36" s="3"/>
      <c r="C36" s="9"/>
    </row>
    <row r="37" spans="1:5" x14ac:dyDescent="0.2">
      <c r="A37" s="6" t="s">
        <v>2</v>
      </c>
      <c r="B37" s="3">
        <v>482</v>
      </c>
      <c r="C37" s="7">
        <f>B37</f>
        <v>482</v>
      </c>
    </row>
    <row r="38" spans="1:5" x14ac:dyDescent="0.2">
      <c r="A38" s="6" t="s">
        <v>4</v>
      </c>
      <c r="B38" s="3">
        <v>181</v>
      </c>
      <c r="C38" s="7">
        <f>B38*B40</f>
        <v>0</v>
      </c>
    </row>
    <row r="39" spans="1:5" x14ac:dyDescent="0.2">
      <c r="A39" s="6" t="s">
        <v>5</v>
      </c>
      <c r="B39" s="2"/>
      <c r="C39" s="20">
        <f>MIN(SUM(C37:C38),E39)</f>
        <v>482</v>
      </c>
      <c r="E39" s="15">
        <v>131400</v>
      </c>
    </row>
    <row r="40" spans="1:5" x14ac:dyDescent="0.2">
      <c r="A40" s="6" t="s">
        <v>7</v>
      </c>
      <c r="B40" s="14">
        <f>'2009'!B40</f>
        <v>0</v>
      </c>
      <c r="C40" s="9"/>
    </row>
    <row r="41" spans="1:5" ht="13.5" thickBot="1" x14ac:dyDescent="0.25">
      <c r="A41" s="10" t="s">
        <v>6</v>
      </c>
      <c r="B41" s="11"/>
      <c r="C41" s="12">
        <f>C35+C39</f>
        <v>5906.5</v>
      </c>
    </row>
    <row r="42" spans="1:5" ht="13.5" thickBot="1" x14ac:dyDescent="0.25">
      <c r="A42" s="19" t="s">
        <v>15</v>
      </c>
      <c r="B42" s="42">
        <f>'2009'!B42:C42</f>
        <v>100000000</v>
      </c>
      <c r="C42" s="43"/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17</v>
      </c>
      <c r="B1" s="26" t="s">
        <v>18</v>
      </c>
    </row>
    <row r="2" spans="1:9" x14ac:dyDescent="0.2">
      <c r="A2" s="1"/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26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2040</v>
      </c>
      <c r="C5" s="7">
        <f>B5</f>
        <v>2040</v>
      </c>
      <c r="H5" s="35">
        <f>(B5-'2008'!B5)/'2008'!B5</f>
        <v>9.5008051529790666E-2</v>
      </c>
    </row>
    <row r="6" spans="1:9" x14ac:dyDescent="0.2">
      <c r="A6" s="6" t="s">
        <v>4</v>
      </c>
      <c r="B6" s="23">
        <v>364</v>
      </c>
      <c r="C6" s="7">
        <f>B6*B12</f>
        <v>0</v>
      </c>
      <c r="H6" s="35">
        <f>(B6-'2008'!B6)/'2008'!B6</f>
        <v>9.6385542168674704E-2</v>
      </c>
    </row>
    <row r="7" spans="1:9" x14ac:dyDescent="0.2">
      <c r="A7" s="6" t="s">
        <v>5</v>
      </c>
      <c r="B7" s="23"/>
      <c r="C7" s="20">
        <f>MIN(SUM(C5:C6),E7)</f>
        <v>2040</v>
      </c>
      <c r="E7" s="24">
        <v>1017000</v>
      </c>
      <c r="F7" s="29">
        <f>INT((E7-C5)/B6)</f>
        <v>2788</v>
      </c>
      <c r="I7" s="35">
        <f>(E7-'2008'!E7)/'2008'!E7</f>
        <v>9.4961240310077522E-2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528</v>
      </c>
      <c r="C9" s="7">
        <f>B9</f>
        <v>528</v>
      </c>
      <c r="H9" s="35">
        <f>(B9-'2008'!B9)/'2008'!B9</f>
        <v>9.5435684647302899E-2</v>
      </c>
    </row>
    <row r="10" spans="1:9" x14ac:dyDescent="0.2">
      <c r="A10" s="6" t="s">
        <v>4</v>
      </c>
      <c r="B10" s="23">
        <v>198</v>
      </c>
      <c r="C10" s="7">
        <f>B10*B12</f>
        <v>0</v>
      </c>
      <c r="H10" s="35">
        <f>(B10-'2008'!B10)/'2008'!B10</f>
        <v>9.3922651933701654E-2</v>
      </c>
    </row>
    <row r="11" spans="1:9" x14ac:dyDescent="0.2">
      <c r="A11" s="6" t="s">
        <v>5</v>
      </c>
      <c r="B11" s="2"/>
      <c r="C11" s="20">
        <f>MIN(SUM(C9:C10),E11)</f>
        <v>528</v>
      </c>
      <c r="E11" s="24">
        <v>143880</v>
      </c>
      <c r="I11" s="35">
        <f>(E11-'2008'!E11)/'2008'!E11</f>
        <v>9.4977168949771693E-2</v>
      </c>
    </row>
    <row r="12" spans="1:9" x14ac:dyDescent="0.2">
      <c r="A12" s="6" t="s">
        <v>7</v>
      </c>
      <c r="B12" s="14">
        <f>'2010'!B12</f>
        <v>0</v>
      </c>
      <c r="C12" s="9"/>
      <c r="F12" s="28" t="s">
        <v>23</v>
      </c>
    </row>
    <row r="13" spans="1:9" ht="13.5" thickBot="1" x14ac:dyDescent="0.25">
      <c r="A13" s="10" t="s">
        <v>6</v>
      </c>
      <c r="B13" s="11"/>
      <c r="C13" s="12">
        <f>C7+C11</f>
        <v>2568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2040</v>
      </c>
      <c r="C19" s="7">
        <f>B19</f>
        <v>2040</v>
      </c>
      <c r="H19" s="35">
        <f>(B19-'2008'!B19)/'2008'!B19</f>
        <v>9.5008051529790666E-2</v>
      </c>
    </row>
    <row r="20" spans="1:9" x14ac:dyDescent="0.2">
      <c r="A20" s="6" t="s">
        <v>4</v>
      </c>
      <c r="B20" s="23">
        <v>130</v>
      </c>
      <c r="C20" s="7">
        <f>B20*B26</f>
        <v>0</v>
      </c>
      <c r="H20" s="35">
        <f>(B20-'2008'!B20)/'2008'!B20</f>
        <v>0.3</v>
      </c>
    </row>
    <row r="21" spans="1:9" x14ac:dyDescent="0.2">
      <c r="A21" s="6" t="s">
        <v>5</v>
      </c>
      <c r="B21" s="23"/>
      <c r="C21" s="20">
        <f>MIN(SUM(C19:C20),E21)</f>
        <v>2040</v>
      </c>
      <c r="E21" s="24">
        <v>1017000</v>
      </c>
      <c r="I21" s="35">
        <f>(E21-'2008'!E21)/'2008'!E21</f>
        <v>9.4961240310077522E-2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528</v>
      </c>
      <c r="C23" s="7">
        <f>B23</f>
        <v>528</v>
      </c>
      <c r="H23" s="35">
        <f>(B23-'2008'!B23)/'2008'!B23</f>
        <v>9.5435684647302899E-2</v>
      </c>
    </row>
    <row r="24" spans="1:9" x14ac:dyDescent="0.2">
      <c r="A24" s="6" t="s">
        <v>4</v>
      </c>
      <c r="B24" s="23">
        <v>198</v>
      </c>
      <c r="C24" s="7">
        <f>B24*B26</f>
        <v>0</v>
      </c>
      <c r="H24" s="35">
        <f>(B24-'2008'!B24)/'2008'!B24</f>
        <v>9.3922651933701654E-2</v>
      </c>
    </row>
    <row r="25" spans="1:9" x14ac:dyDescent="0.2">
      <c r="A25" s="6" t="s">
        <v>5</v>
      </c>
      <c r="B25" s="2"/>
      <c r="C25" s="20">
        <f>MIN(SUM(C23:C24),E25)</f>
        <v>528</v>
      </c>
      <c r="E25" s="24">
        <v>143880</v>
      </c>
      <c r="I25" s="35">
        <f>(E25-'2008'!E25)/'2008'!E25</f>
        <v>9.4977168949771693E-2</v>
      </c>
    </row>
    <row r="26" spans="1:9" x14ac:dyDescent="0.2">
      <c r="A26" s="6" t="s">
        <v>7</v>
      </c>
      <c r="B26" s="14">
        <f>'2010'!B26</f>
        <v>0</v>
      </c>
      <c r="C26" s="9"/>
      <c r="F26" s="28" t="s">
        <v>23</v>
      </c>
    </row>
    <row r="27" spans="1:9" ht="13.5" thickBot="1" x14ac:dyDescent="0.25">
      <c r="A27" s="10" t="s">
        <v>6</v>
      </c>
      <c r="B27" s="11"/>
      <c r="C27" s="12">
        <f>C21+C25</f>
        <v>2568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4671</v>
      </c>
      <c r="C32" s="7">
        <f>B32</f>
        <v>4671</v>
      </c>
      <c r="H32" s="35">
        <f>(B32-'2008'!B32)/'2008'!B32</f>
        <v>9.49367088607595E-2</v>
      </c>
    </row>
    <row r="33" spans="1:9" x14ac:dyDescent="0.2">
      <c r="A33" s="6" t="s">
        <v>4</v>
      </c>
      <c r="B33" s="23">
        <v>364</v>
      </c>
      <c r="C33" s="7">
        <f>B33*B40</f>
        <v>0</v>
      </c>
      <c r="H33" s="35">
        <f>(B33-'2008'!B33)/'2008'!B33</f>
        <v>9.6385542168674704E-2</v>
      </c>
    </row>
    <row r="34" spans="1:9" x14ac:dyDescent="0.2">
      <c r="A34" s="6" t="s">
        <v>13</v>
      </c>
      <c r="B34" s="25">
        <v>1.2686E-5</v>
      </c>
      <c r="C34" s="7">
        <f>B34*B42</f>
        <v>1268.5999999999999</v>
      </c>
      <c r="H34" s="35">
        <f>(B34-'2008'!B34)/'2008'!B34</f>
        <v>9.5036685369011664E-2</v>
      </c>
    </row>
    <row r="35" spans="1:9" x14ac:dyDescent="0.2">
      <c r="A35" s="6" t="s">
        <v>5</v>
      </c>
      <c r="B35" s="23"/>
      <c r="C35" s="20">
        <f>MIN(SUM(C32:C34),E35)</f>
        <v>5939.6</v>
      </c>
      <c r="E35" s="24">
        <v>1017000</v>
      </c>
      <c r="I35" s="35">
        <f>(E35-'2008'!E35)/'2008'!E35</f>
        <v>9.4961240310077522E-2</v>
      </c>
    </row>
    <row r="36" spans="1:9" x14ac:dyDescent="0.2">
      <c r="A36" s="8" t="s">
        <v>3</v>
      </c>
      <c r="B36" s="23"/>
      <c r="C36" s="9"/>
    </row>
    <row r="37" spans="1:9" x14ac:dyDescent="0.2">
      <c r="A37" s="6" t="s">
        <v>2</v>
      </c>
      <c r="B37" s="23">
        <v>528</v>
      </c>
      <c r="C37" s="7">
        <f>B37</f>
        <v>528</v>
      </c>
      <c r="H37" s="35">
        <f>(B37-'2008'!B37)/'2008'!B37</f>
        <v>9.5435684647302899E-2</v>
      </c>
    </row>
    <row r="38" spans="1:9" x14ac:dyDescent="0.2">
      <c r="A38" s="6" t="s">
        <v>4</v>
      </c>
      <c r="B38" s="23">
        <v>198</v>
      </c>
      <c r="C38" s="7">
        <f>B38*B40</f>
        <v>0</v>
      </c>
      <c r="H38" s="35">
        <f>(B38-'2008'!B38)/'2008'!B38</f>
        <v>9.3922651933701654E-2</v>
      </c>
    </row>
    <row r="39" spans="1:9" x14ac:dyDescent="0.2">
      <c r="A39" s="6" t="s">
        <v>5</v>
      </c>
      <c r="B39" s="2"/>
      <c r="C39" s="20">
        <f>MIN(SUM(C37:C38),E39)</f>
        <v>528</v>
      </c>
      <c r="E39" s="24">
        <v>143880</v>
      </c>
      <c r="I39" s="35">
        <f>(E39-'2008'!E39)/'2008'!E39</f>
        <v>9.4977168949771693E-2</v>
      </c>
    </row>
    <row r="40" spans="1:9" x14ac:dyDescent="0.2">
      <c r="A40" s="6" t="s">
        <v>7</v>
      </c>
      <c r="B40" s="14">
        <f>'2010'!B40</f>
        <v>0</v>
      </c>
      <c r="C40" s="9"/>
      <c r="F40" s="28" t="s">
        <v>23</v>
      </c>
    </row>
    <row r="41" spans="1:9" ht="13.5" thickBot="1" x14ac:dyDescent="0.25">
      <c r="A41" s="10" t="s">
        <v>6</v>
      </c>
      <c r="B41" s="11"/>
      <c r="C41" s="12">
        <f>C35+C39</f>
        <v>6467.6</v>
      </c>
    </row>
    <row r="42" spans="1:9" ht="13.5" thickBot="1" x14ac:dyDescent="0.25">
      <c r="A42" s="19" t="s">
        <v>15</v>
      </c>
      <c r="B42" s="42">
        <f>'2010'!B42:C42</f>
        <v>100000000</v>
      </c>
      <c r="C42" s="43"/>
      <c r="E42" s="28" t="s">
        <v>22</v>
      </c>
    </row>
    <row r="43" spans="1:9" x14ac:dyDescent="0.2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27</v>
      </c>
      <c r="B1" s="26" t="s">
        <v>29</v>
      </c>
    </row>
    <row r="2" spans="1:9" x14ac:dyDescent="0.2">
      <c r="A2" s="1"/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28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2550</v>
      </c>
      <c r="C5" s="7">
        <f>B5</f>
        <v>2550</v>
      </c>
      <c r="H5" s="36">
        <f>(B5-'2009'!B5)/'2009'!B5</f>
        <v>0.25</v>
      </c>
    </row>
    <row r="6" spans="1:9" x14ac:dyDescent="0.2">
      <c r="A6" s="6" t="s">
        <v>4</v>
      </c>
      <c r="B6" s="23">
        <v>400</v>
      </c>
      <c r="C6" s="7">
        <f>B6*B12</f>
        <v>0</v>
      </c>
      <c r="H6" s="36">
        <f>(B6-'2009'!B6)/'2009'!B6</f>
        <v>9.8901098901098897E-2</v>
      </c>
    </row>
    <row r="7" spans="1:9" x14ac:dyDescent="0.2">
      <c r="A7" s="6" t="s">
        <v>5</v>
      </c>
      <c r="B7" s="23"/>
      <c r="C7" s="20">
        <f>MIN(SUM(C5:C6),E7)</f>
        <v>2550</v>
      </c>
      <c r="E7" s="24">
        <v>1110000</v>
      </c>
      <c r="F7" s="29">
        <f>INT((E7-C5)/B6)+1</f>
        <v>2769</v>
      </c>
      <c r="I7" s="35">
        <f>(E7-'2009'!E7)/'2009'!E7</f>
        <v>9.1445427728613568E-2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581</v>
      </c>
      <c r="C9" s="7">
        <f>B9</f>
        <v>581</v>
      </c>
      <c r="H9" s="36">
        <f>(B9-'2009'!B9)/'2009'!B9</f>
        <v>0.10037878787878787</v>
      </c>
    </row>
    <row r="10" spans="1:9" x14ac:dyDescent="0.2">
      <c r="A10" s="6" t="s">
        <v>4</v>
      </c>
      <c r="B10" s="23">
        <v>218</v>
      </c>
      <c r="C10" s="7">
        <f>B10*B12</f>
        <v>0</v>
      </c>
      <c r="H10" s="36">
        <f>(B10-'2009'!B10)/'2009'!B10</f>
        <v>0.10101010101010101</v>
      </c>
    </row>
    <row r="11" spans="1:9" x14ac:dyDescent="0.2">
      <c r="A11" s="6" t="s">
        <v>5</v>
      </c>
      <c r="B11" s="2"/>
      <c r="C11" s="20">
        <f>MIN(SUM(C9:C10),E11)</f>
        <v>581</v>
      </c>
      <c r="E11" s="24">
        <v>158270</v>
      </c>
      <c r="I11" s="35">
        <f>(E11-'2009'!E11)/'2009'!E11</f>
        <v>0.10001390047261607</v>
      </c>
    </row>
    <row r="12" spans="1:9" x14ac:dyDescent="0.2">
      <c r="A12" s="6" t="s">
        <v>7</v>
      </c>
      <c r="B12" s="14">
        <f>'2011'!B12</f>
        <v>0</v>
      </c>
      <c r="C12" s="9"/>
      <c r="F12" s="28" t="s">
        <v>30</v>
      </c>
    </row>
    <row r="13" spans="1:9" ht="13.5" thickBot="1" x14ac:dyDescent="0.25">
      <c r="A13" s="10" t="s">
        <v>6</v>
      </c>
      <c r="B13" s="11"/>
      <c r="C13" s="12">
        <f>C7+C11</f>
        <v>3131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2550</v>
      </c>
      <c r="C19" s="7">
        <f>B19</f>
        <v>2550</v>
      </c>
      <c r="H19" s="36">
        <f>(B19-'2009'!B19)/'2009'!B19</f>
        <v>0.25</v>
      </c>
    </row>
    <row r="20" spans="1:9" x14ac:dyDescent="0.2">
      <c r="A20" s="6" t="s">
        <v>4</v>
      </c>
      <c r="B20" s="23">
        <v>200</v>
      </c>
      <c r="C20" s="7">
        <f>B20*B26</f>
        <v>0</v>
      </c>
      <c r="H20" s="36">
        <f>(B20-'2009'!B20)/'2009'!B20</f>
        <v>0.53846153846153844</v>
      </c>
    </row>
    <row r="21" spans="1:9" x14ac:dyDescent="0.2">
      <c r="A21" s="6" t="s">
        <v>5</v>
      </c>
      <c r="B21" s="23"/>
      <c r="C21" s="20">
        <f>MIN(SUM(C19:C20),E21)</f>
        <v>2550</v>
      </c>
      <c r="E21" s="24">
        <v>1110000</v>
      </c>
      <c r="I21" s="35">
        <f>(E21-'2009'!E21)/'2009'!E21</f>
        <v>9.1445427728613568E-2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581</v>
      </c>
      <c r="C23" s="7">
        <f>B23</f>
        <v>581</v>
      </c>
      <c r="H23" s="36">
        <f>(B23-'2009'!B23)/'2009'!B23</f>
        <v>0.10037878787878787</v>
      </c>
    </row>
    <row r="24" spans="1:9" x14ac:dyDescent="0.2">
      <c r="A24" s="6" t="s">
        <v>4</v>
      </c>
      <c r="B24" s="23">
        <v>218</v>
      </c>
      <c r="C24" s="7">
        <f>B24*B26</f>
        <v>0</v>
      </c>
      <c r="H24" s="36">
        <f>(B24-'2009'!B24)/'2009'!B24</f>
        <v>0.10101010101010101</v>
      </c>
    </row>
    <row r="25" spans="1:9" x14ac:dyDescent="0.2">
      <c r="A25" s="6" t="s">
        <v>5</v>
      </c>
      <c r="B25" s="2"/>
      <c r="C25" s="20">
        <f>MIN(SUM(C23:C24),E25)</f>
        <v>581</v>
      </c>
      <c r="E25" s="24">
        <v>158270</v>
      </c>
      <c r="I25" s="35">
        <f>(E25-'2009'!E25)/'2009'!E25</f>
        <v>0.10001390047261607</v>
      </c>
    </row>
    <row r="26" spans="1:9" x14ac:dyDescent="0.2">
      <c r="A26" s="6" t="s">
        <v>7</v>
      </c>
      <c r="B26" s="14">
        <f>'2011'!B26</f>
        <v>0</v>
      </c>
      <c r="C26" s="9"/>
      <c r="F26" s="28" t="s">
        <v>30</v>
      </c>
    </row>
    <row r="27" spans="1:9" ht="13.5" thickBot="1" x14ac:dyDescent="0.25">
      <c r="A27" s="10" t="s">
        <v>6</v>
      </c>
      <c r="B27" s="11"/>
      <c r="C27" s="12">
        <f>C21+C25</f>
        <v>3131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5138</v>
      </c>
      <c r="C32" s="7">
        <f>B32</f>
        <v>5138</v>
      </c>
      <c r="H32" s="36">
        <f>(B32-'2009'!B32)/'2009'!B32</f>
        <v>9.9978591308071074E-2</v>
      </c>
    </row>
    <row r="33" spans="1:9" x14ac:dyDescent="0.2">
      <c r="A33" s="6" t="s">
        <v>4</v>
      </c>
      <c r="B33" s="23">
        <v>400</v>
      </c>
      <c r="C33" s="7">
        <f>B33*B40</f>
        <v>0</v>
      </c>
      <c r="H33" s="36">
        <f>(B33-'2009'!B33)/'2009'!B33</f>
        <v>9.8901098901098897E-2</v>
      </c>
    </row>
    <row r="34" spans="1:9" x14ac:dyDescent="0.2">
      <c r="A34" s="6" t="s">
        <v>13</v>
      </c>
      <c r="B34" s="37">
        <v>1.39546E-5</v>
      </c>
      <c r="C34" s="7">
        <f>B34*B42</f>
        <v>1395.46</v>
      </c>
      <c r="H34" s="36">
        <f>(B34-'2009'!B34)/'2009'!B34</f>
        <v>0.1</v>
      </c>
    </row>
    <row r="35" spans="1:9" x14ac:dyDescent="0.2">
      <c r="A35" s="6" t="s">
        <v>5</v>
      </c>
      <c r="B35" s="23"/>
      <c r="C35" s="20">
        <f>MIN(SUM(C32:C34),E35)</f>
        <v>6533.46</v>
      </c>
      <c r="E35" s="24">
        <v>1110000</v>
      </c>
      <c r="I35" s="35">
        <f>(E35-'2009'!E35)/'2009'!E35</f>
        <v>9.1445427728613568E-2</v>
      </c>
    </row>
    <row r="36" spans="1:9" x14ac:dyDescent="0.2">
      <c r="A36" s="8" t="s">
        <v>3</v>
      </c>
      <c r="B36" s="23"/>
      <c r="C36" s="9"/>
    </row>
    <row r="37" spans="1:9" x14ac:dyDescent="0.2">
      <c r="A37" s="6" t="s">
        <v>2</v>
      </c>
      <c r="B37" s="23">
        <v>581</v>
      </c>
      <c r="C37" s="7">
        <f>B37</f>
        <v>581</v>
      </c>
      <c r="H37" s="36">
        <f>(B37-'2009'!B37)/'2009'!B37</f>
        <v>0.10037878787878787</v>
      </c>
    </row>
    <row r="38" spans="1:9" x14ac:dyDescent="0.2">
      <c r="A38" s="6" t="s">
        <v>4</v>
      </c>
      <c r="B38" s="23">
        <v>218</v>
      </c>
      <c r="C38" s="7">
        <f>B38*B40</f>
        <v>0</v>
      </c>
      <c r="H38" s="36">
        <f>(B38-'2009'!B38)/'2009'!B38</f>
        <v>0.10101010101010101</v>
      </c>
    </row>
    <row r="39" spans="1:9" x14ac:dyDescent="0.2">
      <c r="A39" s="6" t="s">
        <v>5</v>
      </c>
      <c r="B39" s="2"/>
      <c r="C39" s="20">
        <f>MIN(SUM(C37:C38),E39)</f>
        <v>581</v>
      </c>
      <c r="E39" s="24">
        <v>158270</v>
      </c>
      <c r="I39" s="35">
        <f>(E39-'2009'!E39)/'2009'!E39</f>
        <v>0.10001390047261607</v>
      </c>
    </row>
    <row r="40" spans="1:9" x14ac:dyDescent="0.2">
      <c r="A40" s="6" t="s">
        <v>7</v>
      </c>
      <c r="B40" s="14">
        <f>'2011'!B40</f>
        <v>0</v>
      </c>
      <c r="C40" s="9"/>
      <c r="F40" s="28" t="s">
        <v>30</v>
      </c>
    </row>
    <row r="41" spans="1:9" ht="13.5" thickBot="1" x14ac:dyDescent="0.25">
      <c r="A41" s="10" t="s">
        <v>6</v>
      </c>
      <c r="B41" s="11"/>
      <c r="C41" s="12">
        <f>C35+C39</f>
        <v>7114.46</v>
      </c>
    </row>
    <row r="42" spans="1:9" ht="13.5" thickBot="1" x14ac:dyDescent="0.25">
      <c r="A42" s="19" t="s">
        <v>15</v>
      </c>
      <c r="B42" s="42">
        <f>'2011'!B42:C42</f>
        <v>100000000</v>
      </c>
      <c r="C42" s="43"/>
      <c r="E42" s="28" t="s">
        <v>22</v>
      </c>
    </row>
    <row r="43" spans="1:9" x14ac:dyDescent="0.2">
      <c r="A43" s="27" t="s">
        <v>20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31</v>
      </c>
      <c r="B1" s="26" t="s">
        <v>33</v>
      </c>
    </row>
    <row r="2" spans="1:9" x14ac:dyDescent="0.2">
      <c r="A2" s="28" t="s">
        <v>32</v>
      </c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35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2741</v>
      </c>
      <c r="C5" s="7">
        <f>B5</f>
        <v>2741</v>
      </c>
      <c r="H5" s="36">
        <f>(B5-'2010'!B5)/'2010'!B5</f>
        <v>7.4901960784313729E-2</v>
      </c>
    </row>
    <row r="6" spans="1:9" x14ac:dyDescent="0.2">
      <c r="A6" s="6" t="s">
        <v>4</v>
      </c>
      <c r="B6" s="23">
        <v>430</v>
      </c>
      <c r="C6" s="7">
        <f>B6*B12</f>
        <v>0</v>
      </c>
      <c r="H6" s="36">
        <f>(B6-'2010'!B6)/'2010'!B6</f>
        <v>7.4999999999999997E-2</v>
      </c>
    </row>
    <row r="7" spans="1:9" x14ac:dyDescent="0.2">
      <c r="A7" s="6" t="s">
        <v>5</v>
      </c>
      <c r="B7" s="23"/>
      <c r="C7" s="20">
        <f>MIN(SUM(C5:C6),E7)</f>
        <v>2741</v>
      </c>
      <c r="E7" s="24">
        <v>1193250</v>
      </c>
      <c r="F7" s="29">
        <f>INT((E7-C5)/B6)+1</f>
        <v>2769</v>
      </c>
      <c r="I7" s="36">
        <f>(C7-'2010'!C7)/'2010'!C7</f>
        <v>7.4901960784313729E-2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625</v>
      </c>
      <c r="C9" s="7">
        <f>B9</f>
        <v>625</v>
      </c>
      <c r="H9" s="36">
        <f>(B9-'2010'!B9)/'2010'!B9</f>
        <v>7.5731497418244406E-2</v>
      </c>
    </row>
    <row r="10" spans="1:9" x14ac:dyDescent="0.2">
      <c r="A10" s="6" t="s">
        <v>4</v>
      </c>
      <c r="B10" s="23">
        <v>234</v>
      </c>
      <c r="C10" s="7">
        <f>B10*B12</f>
        <v>0</v>
      </c>
      <c r="H10" s="36">
        <f>(B10-'2010'!B10)/'2010'!B10</f>
        <v>7.3394495412844041E-2</v>
      </c>
    </row>
    <row r="11" spans="1:9" x14ac:dyDescent="0.2">
      <c r="A11" s="6" t="s">
        <v>5</v>
      </c>
      <c r="B11" s="2"/>
      <c r="C11" s="20">
        <f>MIN(SUM(C9:C10),E11)</f>
        <v>625</v>
      </c>
      <c r="E11" s="24">
        <v>170138</v>
      </c>
      <c r="I11" s="36">
        <f>(C11-'2010'!C11)/'2010'!C11</f>
        <v>7.5731497418244406E-2</v>
      </c>
    </row>
    <row r="12" spans="1:9" x14ac:dyDescent="0.2">
      <c r="A12" s="6" t="s">
        <v>7</v>
      </c>
      <c r="B12" s="14">
        <f>'2012'!B12</f>
        <v>0</v>
      </c>
      <c r="C12" s="9"/>
      <c r="F12" s="28" t="s">
        <v>34</v>
      </c>
    </row>
    <row r="13" spans="1:9" ht="13.5" thickBot="1" x14ac:dyDescent="0.25">
      <c r="A13" s="10" t="s">
        <v>6</v>
      </c>
      <c r="B13" s="11"/>
      <c r="C13" s="12">
        <f>C7+C11</f>
        <v>3366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2741</v>
      </c>
      <c r="C19" s="7">
        <f>B19</f>
        <v>2741</v>
      </c>
      <c r="H19" s="36">
        <f>(B19-'2010'!B19)/'2010'!B19</f>
        <v>7.4901960784313729E-2</v>
      </c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v>0.1</v>
      </c>
    </row>
    <row r="21" spans="1:9" x14ac:dyDescent="0.2">
      <c r="A21" s="6" t="s">
        <v>5</v>
      </c>
      <c r="B21" s="23"/>
      <c r="C21" s="20">
        <f>MIN(SUM(C19:C20),E21)</f>
        <v>2741</v>
      </c>
      <c r="E21" s="24">
        <v>1193250</v>
      </c>
      <c r="I21" s="36">
        <f>(C21-'2010'!C21)/'2010'!C21</f>
        <v>7.4901960784313729E-2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625</v>
      </c>
      <c r="C23" s="7">
        <f>B23</f>
        <v>625</v>
      </c>
      <c r="H23" s="36">
        <f>(B23-'2010'!B23)/'2010'!B23</f>
        <v>7.5731497418244406E-2</v>
      </c>
    </row>
    <row r="24" spans="1:9" x14ac:dyDescent="0.2">
      <c r="A24" s="6" t="s">
        <v>4</v>
      </c>
      <c r="B24" s="23">
        <v>234</v>
      </c>
      <c r="C24" s="7">
        <f>B24*B26</f>
        <v>0</v>
      </c>
      <c r="H24" s="36">
        <f>(B24-'2010'!B24)/'2010'!B24</f>
        <v>7.3394495412844041E-2</v>
      </c>
    </row>
    <row r="25" spans="1:9" x14ac:dyDescent="0.2">
      <c r="A25" s="6" t="s">
        <v>5</v>
      </c>
      <c r="B25" s="2"/>
      <c r="C25" s="20">
        <f>MIN(SUM(C23:C24),E25)</f>
        <v>625</v>
      </c>
      <c r="E25" s="24">
        <v>170138</v>
      </c>
      <c r="I25" s="36">
        <f>(C25-'2010'!C25)/'2010'!C25</f>
        <v>7.5731497418244406E-2</v>
      </c>
    </row>
    <row r="26" spans="1:9" x14ac:dyDescent="0.2">
      <c r="A26" s="6" t="s">
        <v>7</v>
      </c>
      <c r="B26" s="14">
        <f>'2012'!B26</f>
        <v>0</v>
      </c>
      <c r="C26" s="9"/>
      <c r="F26" s="28" t="s">
        <v>30</v>
      </c>
    </row>
    <row r="27" spans="1:9" ht="13.5" thickBot="1" x14ac:dyDescent="0.25">
      <c r="A27" s="10" t="s">
        <v>6</v>
      </c>
      <c r="B27" s="11"/>
      <c r="C27" s="12">
        <f>C21+C25</f>
        <v>3366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5523</v>
      </c>
      <c r="C32" s="7">
        <f>B32</f>
        <v>5523</v>
      </c>
      <c r="H32" s="36">
        <f>(B32-'2010'!B32)/'2010'!B32</f>
        <v>7.4931880108991822E-2</v>
      </c>
    </row>
    <row r="33" spans="1:9" x14ac:dyDescent="0.2">
      <c r="A33" s="6" t="s">
        <v>4</v>
      </c>
      <c r="B33" s="23">
        <v>430</v>
      </c>
      <c r="C33" s="7">
        <f>B33*B40</f>
        <v>0</v>
      </c>
      <c r="H33" s="36">
        <f>(B33-'2010'!B33)/'2010'!B33</f>
        <v>7.4999999999999997E-2</v>
      </c>
    </row>
    <row r="34" spans="1:9" x14ac:dyDescent="0.2">
      <c r="A34" s="6" t="s">
        <v>13</v>
      </c>
      <c r="B34" s="37">
        <v>1.50012E-5</v>
      </c>
      <c r="C34" s="7">
        <f>B34*B42</f>
        <v>1500.12</v>
      </c>
      <c r="H34" s="36">
        <f>(B34-'2010'!B34)/'2010'!B34</f>
        <v>7.500035830478835E-2</v>
      </c>
    </row>
    <row r="35" spans="1:9" x14ac:dyDescent="0.2">
      <c r="A35" s="6" t="s">
        <v>5</v>
      </c>
      <c r="B35" s="23"/>
      <c r="C35" s="20">
        <f>MIN(SUM(C32:C34),E35)</f>
        <v>7023.12</v>
      </c>
      <c r="E35" s="24">
        <v>1193250</v>
      </c>
      <c r="I35" s="36">
        <f>(C35-'2010'!C35)/'2010'!C35</f>
        <v>7.494650613916666E-2</v>
      </c>
    </row>
    <row r="36" spans="1:9" x14ac:dyDescent="0.2">
      <c r="A36" s="8" t="s">
        <v>3</v>
      </c>
      <c r="B36" s="23"/>
      <c r="C36" s="9"/>
    </row>
    <row r="37" spans="1:9" x14ac:dyDescent="0.2">
      <c r="A37" s="6" t="s">
        <v>2</v>
      </c>
      <c r="B37" s="23">
        <v>625</v>
      </c>
      <c r="C37" s="7">
        <f>B37</f>
        <v>625</v>
      </c>
      <c r="H37" s="36">
        <f>(B37-'2010'!B37)/'2010'!B37</f>
        <v>7.5731497418244406E-2</v>
      </c>
    </row>
    <row r="38" spans="1:9" x14ac:dyDescent="0.2">
      <c r="A38" s="6" t="s">
        <v>4</v>
      </c>
      <c r="B38" s="23">
        <v>234</v>
      </c>
      <c r="C38" s="7">
        <f>B38*B40</f>
        <v>0</v>
      </c>
      <c r="H38" s="36">
        <f>(B38-'2010'!B38)/'2010'!B38</f>
        <v>7.3394495412844041E-2</v>
      </c>
    </row>
    <row r="39" spans="1:9" x14ac:dyDescent="0.2">
      <c r="A39" s="6" t="s">
        <v>5</v>
      </c>
      <c r="B39" s="2"/>
      <c r="C39" s="20">
        <f>MIN(SUM(C37:C38),E39)</f>
        <v>625</v>
      </c>
      <c r="E39" s="24">
        <v>170138</v>
      </c>
      <c r="I39" s="36">
        <f>(C39-'2010'!C39)/'2010'!C39</f>
        <v>7.5731497418244406E-2</v>
      </c>
    </row>
    <row r="40" spans="1:9" x14ac:dyDescent="0.2">
      <c r="A40" s="6" t="s">
        <v>7</v>
      </c>
      <c r="B40" s="14">
        <f>'2012'!B40</f>
        <v>0</v>
      </c>
      <c r="C40" s="9"/>
      <c r="F40" s="28" t="s">
        <v>30</v>
      </c>
    </row>
    <row r="41" spans="1:9" ht="13.5" thickBot="1" x14ac:dyDescent="0.25">
      <c r="A41" s="10" t="s">
        <v>6</v>
      </c>
      <c r="B41" s="11"/>
      <c r="C41" s="12">
        <f>C35+C39</f>
        <v>7648.12</v>
      </c>
    </row>
    <row r="42" spans="1:9" ht="13.5" thickBot="1" x14ac:dyDescent="0.25">
      <c r="A42" s="19" t="s">
        <v>15</v>
      </c>
      <c r="B42" s="42">
        <f>'2012'!B42:C42</f>
        <v>100000000</v>
      </c>
      <c r="C42" s="43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t="s">
        <v>38</v>
      </c>
    </row>
    <row r="49" spans="1:1" x14ac:dyDescent="0.2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40</v>
      </c>
      <c r="B1" s="26" t="s">
        <v>41</v>
      </c>
      <c r="F1" s="38" t="s">
        <v>45</v>
      </c>
    </row>
    <row r="2" spans="1:9" x14ac:dyDescent="0.2">
      <c r="A2" s="28" t="s">
        <v>42</v>
      </c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43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2960</v>
      </c>
      <c r="C5" s="7">
        <f>B5</f>
        <v>2960</v>
      </c>
      <c r="H5" s="36">
        <f>(B5-'2011'!B5)/'2011'!B5</f>
        <v>7.989784750091207E-2</v>
      </c>
    </row>
    <row r="6" spans="1:9" x14ac:dyDescent="0.2">
      <c r="A6" s="6" t="s">
        <v>4</v>
      </c>
      <c r="B6" s="23">
        <v>473</v>
      </c>
      <c r="C6" s="7">
        <f>B6*B12</f>
        <v>0</v>
      </c>
      <c r="H6" s="36">
        <f>(B6-'2011'!B6)/'2011'!B6</f>
        <v>0.1</v>
      </c>
    </row>
    <row r="7" spans="1:9" x14ac:dyDescent="0.2">
      <c r="A7" s="6" t="s">
        <v>5</v>
      </c>
      <c r="B7" s="23"/>
      <c r="C7" s="20">
        <f>MIN(SUM(C5:C6),E7)</f>
        <v>2960</v>
      </c>
      <c r="E7" s="24">
        <v>1282744</v>
      </c>
      <c r="F7" s="29">
        <f>INT((E7-C5)/B6)+1</f>
        <v>2706</v>
      </c>
      <c r="I7" s="36">
        <f>(C7-'2011'!C7)/'2011'!C7</f>
        <v>7.989784750091207E-2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675</v>
      </c>
      <c r="C9" s="7">
        <f>B9</f>
        <v>675</v>
      </c>
      <c r="H9" s="36">
        <f>(B9-'2011'!B9)/'2011'!B9</f>
        <v>0.08</v>
      </c>
    </row>
    <row r="10" spans="1:9" x14ac:dyDescent="0.2">
      <c r="A10" s="6" t="s">
        <v>4</v>
      </c>
      <c r="B10" s="23">
        <v>257</v>
      </c>
      <c r="C10" s="7">
        <f>B10*B12</f>
        <v>0</v>
      </c>
      <c r="H10" s="36">
        <f>(B10-'2011'!B10)/'2011'!B10</f>
        <v>9.8290598290598288E-2</v>
      </c>
    </row>
    <row r="11" spans="1:9" x14ac:dyDescent="0.2">
      <c r="A11" s="6" t="s">
        <v>5</v>
      </c>
      <c r="B11" s="2"/>
      <c r="C11" s="20">
        <f>MIN(SUM(C9:C10),E11)</f>
        <v>675</v>
      </c>
      <c r="E11" s="24">
        <v>182898</v>
      </c>
      <c r="I11" s="36">
        <f>(C11-'2011'!C11)/'2011'!C11</f>
        <v>0.08</v>
      </c>
    </row>
    <row r="12" spans="1:9" x14ac:dyDescent="0.2">
      <c r="A12" s="6" t="s">
        <v>7</v>
      </c>
      <c r="B12" s="14">
        <v>0</v>
      </c>
      <c r="C12" s="9"/>
      <c r="F12" s="28" t="s">
        <v>44</v>
      </c>
    </row>
    <row r="13" spans="1:9" ht="13.5" thickBot="1" x14ac:dyDescent="0.25">
      <c r="A13" s="10" t="s">
        <v>6</v>
      </c>
      <c r="B13" s="11"/>
      <c r="C13" s="12">
        <f>C7+C11</f>
        <v>3635</v>
      </c>
      <c r="I13" s="36">
        <f>(C13-'2011'!C13)/'2011'!C13</f>
        <v>7.9916815210932857E-2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2960</v>
      </c>
      <c r="C19" s="7">
        <f>B19</f>
        <v>2960</v>
      </c>
      <c r="H19" s="36">
        <f>(B19-'2011'!B19)/'2011'!B19</f>
        <v>7.989784750091207E-2</v>
      </c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(B20-'2011'!B20)/'2011'!B20</f>
        <v>0</v>
      </c>
    </row>
    <row r="21" spans="1:9" x14ac:dyDescent="0.2">
      <c r="A21" s="6" t="s">
        <v>5</v>
      </c>
      <c r="B21" s="23"/>
      <c r="C21" s="20">
        <f>MIN(SUM(C19:C20),E21)</f>
        <v>2960</v>
      </c>
      <c r="E21" s="24">
        <v>1282744</v>
      </c>
      <c r="I21" s="36">
        <f>(C21-'2011'!C21)/'2011'!C21</f>
        <v>7.989784750091207E-2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675</v>
      </c>
      <c r="C23" s="7">
        <f>B23</f>
        <v>675</v>
      </c>
      <c r="H23" s="36">
        <f>(B23-'2011'!B23)/'2011'!B23</f>
        <v>0.08</v>
      </c>
    </row>
    <row r="24" spans="1:9" x14ac:dyDescent="0.2">
      <c r="A24" s="6" t="s">
        <v>4</v>
      </c>
      <c r="B24" s="23">
        <v>257</v>
      </c>
      <c r="C24" s="7">
        <f>B24*B26</f>
        <v>0</v>
      </c>
      <c r="H24" s="36">
        <f>(B24-'2011'!B24)/'2011'!B24</f>
        <v>9.8290598290598288E-2</v>
      </c>
    </row>
    <row r="25" spans="1:9" x14ac:dyDescent="0.2">
      <c r="A25" s="6" t="s">
        <v>5</v>
      </c>
      <c r="B25" s="2"/>
      <c r="C25" s="20">
        <f>MIN(SUM(C23:C24),E25)</f>
        <v>675</v>
      </c>
      <c r="E25" s="24">
        <v>182898</v>
      </c>
      <c r="I25" s="36">
        <f>(C25-'2011'!C25)/'2011'!C25</f>
        <v>0.08</v>
      </c>
    </row>
    <row r="26" spans="1:9" x14ac:dyDescent="0.2">
      <c r="A26" s="6" t="s">
        <v>7</v>
      </c>
      <c r="B26" s="14">
        <v>0</v>
      </c>
      <c r="C26" s="9"/>
      <c r="F26" s="28" t="s">
        <v>44</v>
      </c>
    </row>
    <row r="27" spans="1:9" ht="13.5" thickBot="1" x14ac:dyDescent="0.25">
      <c r="A27" s="10" t="s">
        <v>6</v>
      </c>
      <c r="B27" s="11"/>
      <c r="C27" s="12">
        <f>C21+C25</f>
        <v>3635</v>
      </c>
      <c r="I27" s="36">
        <f>(C27-'2011'!C27)/'2011'!C27</f>
        <v>7.9916815210932857E-2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5965</v>
      </c>
      <c r="C32" s="7">
        <f>B32</f>
        <v>5965</v>
      </c>
      <c r="H32" s="36">
        <f>(B32-'2011'!B32)/'2011'!B32</f>
        <v>8.002896976281007E-2</v>
      </c>
    </row>
    <row r="33" spans="1:9" x14ac:dyDescent="0.2">
      <c r="A33" s="6" t="s">
        <v>4</v>
      </c>
      <c r="B33" s="23">
        <v>473</v>
      </c>
      <c r="C33" s="7">
        <f>B33*B40</f>
        <v>0</v>
      </c>
      <c r="H33" s="36">
        <f>(B33-'2011'!B33)/'2011'!B33</f>
        <v>0.1</v>
      </c>
    </row>
    <row r="34" spans="1:9" x14ac:dyDescent="0.2">
      <c r="A34" s="6" t="s">
        <v>13</v>
      </c>
      <c r="B34" s="37">
        <v>1.605E-5</v>
      </c>
      <c r="C34" s="7">
        <f>B34*B42</f>
        <v>1605</v>
      </c>
      <c r="H34" s="36">
        <f>(B34-'2011'!B34)/'2011'!B34</f>
        <v>6.991440684745226E-2</v>
      </c>
    </row>
    <row r="35" spans="1:9" x14ac:dyDescent="0.2">
      <c r="A35" s="6" t="s">
        <v>5</v>
      </c>
      <c r="B35" s="23"/>
      <c r="C35" s="20">
        <f>MIN(SUM(C32:C34),E35)</f>
        <v>7570</v>
      </c>
      <c r="E35" s="24">
        <v>1282744</v>
      </c>
      <c r="I35" s="36">
        <f>(C35-'2011'!C35)/'2011'!C35</f>
        <v>7.786852566950303E-2</v>
      </c>
    </row>
    <row r="36" spans="1:9" x14ac:dyDescent="0.2">
      <c r="A36" s="8" t="s">
        <v>3</v>
      </c>
      <c r="B36" s="23"/>
      <c r="C36" s="9"/>
    </row>
    <row r="37" spans="1:9" x14ac:dyDescent="0.2">
      <c r="A37" s="6" t="s">
        <v>2</v>
      </c>
      <c r="B37" s="23">
        <v>675</v>
      </c>
      <c r="C37" s="7">
        <f>B37</f>
        <v>675</v>
      </c>
      <c r="H37" s="36">
        <f>(B37-'2011'!B37)/'2011'!B37</f>
        <v>0.08</v>
      </c>
    </row>
    <row r="38" spans="1:9" x14ac:dyDescent="0.2">
      <c r="A38" s="6" t="s">
        <v>4</v>
      </c>
      <c r="B38" s="23">
        <v>257</v>
      </c>
      <c r="C38" s="7">
        <f>B38*B40</f>
        <v>0</v>
      </c>
      <c r="H38" s="36">
        <f>(B38-'2011'!B38)/'2011'!B38</f>
        <v>9.8290598290598288E-2</v>
      </c>
    </row>
    <row r="39" spans="1:9" x14ac:dyDescent="0.2">
      <c r="A39" s="6" t="s">
        <v>5</v>
      </c>
      <c r="B39" s="2"/>
      <c r="C39" s="20">
        <f>MIN(SUM(C37:C38),E39)</f>
        <v>675</v>
      </c>
      <c r="E39" s="24">
        <v>182898</v>
      </c>
      <c r="I39" s="36">
        <f>(C39-'2011'!C39)/'2011'!C39</f>
        <v>0.08</v>
      </c>
    </row>
    <row r="40" spans="1:9" x14ac:dyDescent="0.2">
      <c r="A40" s="6" t="s">
        <v>7</v>
      </c>
      <c r="B40" s="14">
        <v>0</v>
      </c>
      <c r="C40" s="9"/>
      <c r="F40" s="28" t="s">
        <v>44</v>
      </c>
    </row>
    <row r="41" spans="1:9" ht="13.5" thickBot="1" x14ac:dyDescent="0.25">
      <c r="A41" s="10" t="s">
        <v>6</v>
      </c>
      <c r="B41" s="11"/>
      <c r="C41" s="12">
        <f>C35+C39</f>
        <v>8245</v>
      </c>
      <c r="I41" s="36">
        <f>(C41-'2011'!C41)/'2011'!C41</f>
        <v>7.804270853490794E-2</v>
      </c>
    </row>
    <row r="42" spans="1:9" ht="13.5" thickBot="1" x14ac:dyDescent="0.25">
      <c r="A42" s="19" t="s">
        <v>15</v>
      </c>
      <c r="B42" s="42">
        <v>100000000</v>
      </c>
      <c r="C42" s="43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t="s">
        <v>46</v>
      </c>
    </row>
    <row r="49" spans="1:1" x14ac:dyDescent="0.2">
      <c r="A49" t="s">
        <v>39</v>
      </c>
    </row>
  </sheetData>
  <mergeCells count="1">
    <mergeCell ref="B42:C42"/>
  </mergeCells>
  <phoneticPr fontId="3" type="noConversion"/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47</v>
      </c>
      <c r="B1" s="26" t="s">
        <v>49</v>
      </c>
      <c r="F1" s="38" t="s">
        <v>48</v>
      </c>
    </row>
    <row r="2" spans="1:9" x14ac:dyDescent="0.2">
      <c r="A2" s="28" t="s">
        <v>53</v>
      </c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51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3197</v>
      </c>
      <c r="C5" s="7">
        <f>B5</f>
        <v>3197</v>
      </c>
      <c r="H5" s="36">
        <f>(B5-'2012'!B5)/'2012'!B5</f>
        <v>8.0067567567567569E-2</v>
      </c>
    </row>
    <row r="6" spans="1:9" x14ac:dyDescent="0.2">
      <c r="A6" s="6" t="s">
        <v>4</v>
      </c>
      <c r="B6" s="23">
        <v>511</v>
      </c>
      <c r="C6" s="7">
        <f>B6*B12</f>
        <v>0</v>
      </c>
      <c r="H6" s="36">
        <f>(B6-'2012'!B6)/'2012'!B6</f>
        <v>8.0338266384778007E-2</v>
      </c>
    </row>
    <row r="7" spans="1:9" x14ac:dyDescent="0.2">
      <c r="A7" s="6" t="s">
        <v>5</v>
      </c>
      <c r="B7" s="23"/>
      <c r="C7" s="20">
        <f>MIN(SUM(C5:C6),E7)</f>
        <v>3197</v>
      </c>
      <c r="E7" s="24">
        <v>1385363</v>
      </c>
      <c r="F7" s="29">
        <f>INT((E7-C5)/B6)+1</f>
        <v>2705</v>
      </c>
      <c r="I7" s="36">
        <f>(C7-'2012'!C7)/'2012'!C7</f>
        <v>8.0067567567567569E-2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729</v>
      </c>
      <c r="C9" s="7">
        <f>B9</f>
        <v>729</v>
      </c>
      <c r="H9" s="36">
        <f>(B9-'2012'!B9)/'2012'!B9</f>
        <v>0.08</v>
      </c>
    </row>
    <row r="10" spans="1:9" x14ac:dyDescent="0.2">
      <c r="A10" s="6" t="s">
        <v>4</v>
      </c>
      <c r="B10" s="23">
        <v>278</v>
      </c>
      <c r="C10" s="7">
        <f>B10*B12</f>
        <v>0</v>
      </c>
      <c r="H10" s="36">
        <f>(B10-'2012'!B10)/'2012'!B10</f>
        <v>8.171206225680934E-2</v>
      </c>
    </row>
    <row r="11" spans="1:9" x14ac:dyDescent="0.2">
      <c r="A11" s="6" t="s">
        <v>5</v>
      </c>
      <c r="B11" s="2"/>
      <c r="C11" s="20">
        <f>MIN(SUM(C9:C10),E11)</f>
        <v>729</v>
      </c>
      <c r="E11" s="24">
        <v>197530</v>
      </c>
      <c r="I11" s="36">
        <f>(C11-'2012'!C11)/'2012'!C11</f>
        <v>0.08</v>
      </c>
    </row>
    <row r="12" spans="1:9" x14ac:dyDescent="0.2">
      <c r="A12" s="6" t="s">
        <v>7</v>
      </c>
      <c r="B12" s="14">
        <v>0</v>
      </c>
      <c r="C12" s="9"/>
      <c r="F12" s="28" t="s">
        <v>50</v>
      </c>
    </row>
    <row r="13" spans="1:9" ht="13.5" thickBot="1" x14ac:dyDescent="0.25">
      <c r="A13" s="10" t="s">
        <v>6</v>
      </c>
      <c r="B13" s="11"/>
      <c r="C13" s="12">
        <f>C7+C11</f>
        <v>3926</v>
      </c>
      <c r="I13" s="36">
        <f>(C13-'2012'!C13)/'2012'!C13</f>
        <v>8.005502063273727E-2</v>
      </c>
    </row>
    <row r="14" spans="1:9" x14ac:dyDescent="0.2">
      <c r="A14" s="27" t="s">
        <v>20</v>
      </c>
    </row>
    <row r="15" spans="1:9" x14ac:dyDescent="0.2">
      <c r="A15" s="30" t="s">
        <v>24</v>
      </c>
    </row>
    <row r="17" spans="1:9" ht="16.5" thickBot="1" x14ac:dyDescent="0.3">
      <c r="A17" s="17" t="s">
        <v>11</v>
      </c>
    </row>
    <row r="18" spans="1:9" x14ac:dyDescent="0.2">
      <c r="A18" s="4" t="s">
        <v>1</v>
      </c>
      <c r="B18" s="5"/>
      <c r="C18" s="13" t="s">
        <v>8</v>
      </c>
    </row>
    <row r="19" spans="1:9" x14ac:dyDescent="0.2">
      <c r="A19" s="6" t="s">
        <v>2</v>
      </c>
      <c r="B19" s="23">
        <v>3197</v>
      </c>
      <c r="C19" s="7">
        <f>B19</f>
        <v>3197</v>
      </c>
      <c r="H19" s="36">
        <f>(B19-'2012'!B19)/'2012'!B19</f>
        <v>8.0067567567567569E-2</v>
      </c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(B20-'2012'!B20)/'2012'!B20</f>
        <v>0</v>
      </c>
    </row>
    <row r="21" spans="1:9" x14ac:dyDescent="0.2">
      <c r="A21" s="6" t="s">
        <v>5</v>
      </c>
      <c r="B21" s="23"/>
      <c r="C21" s="20">
        <f>MIN(SUM(C19:C20),E21)</f>
        <v>3197</v>
      </c>
      <c r="E21" s="24">
        <v>1385363</v>
      </c>
      <c r="I21" s="36">
        <f>(C21-'2012'!C21)/'2012'!C21</f>
        <v>8.0067567567567569E-2</v>
      </c>
    </row>
    <row r="22" spans="1:9" x14ac:dyDescent="0.2">
      <c r="A22" s="8" t="s">
        <v>3</v>
      </c>
      <c r="B22" s="23"/>
      <c r="C22" s="9"/>
    </row>
    <row r="23" spans="1:9" x14ac:dyDescent="0.2">
      <c r="A23" s="6" t="s">
        <v>2</v>
      </c>
      <c r="B23" s="23">
        <v>729</v>
      </c>
      <c r="C23" s="7">
        <f>B23</f>
        <v>729</v>
      </c>
      <c r="H23" s="36">
        <f>(B23-'2012'!B23)/'2012'!B23</f>
        <v>0.08</v>
      </c>
    </row>
    <row r="24" spans="1:9" x14ac:dyDescent="0.2">
      <c r="A24" s="6" t="s">
        <v>4</v>
      </c>
      <c r="B24" s="23">
        <v>278</v>
      </c>
      <c r="C24" s="7">
        <f>B24*B26</f>
        <v>0</v>
      </c>
      <c r="H24" s="36">
        <f>(B24-'2012'!B24)/'2012'!B24</f>
        <v>8.171206225680934E-2</v>
      </c>
    </row>
    <row r="25" spans="1:9" x14ac:dyDescent="0.2">
      <c r="A25" s="6" t="s">
        <v>5</v>
      </c>
      <c r="B25" s="2"/>
      <c r="C25" s="20">
        <f>MIN(SUM(C23:C24),E25)</f>
        <v>729</v>
      </c>
      <c r="E25" s="24">
        <v>197530</v>
      </c>
      <c r="I25" s="36">
        <f>(C25-'2012'!C25)/'2012'!C25</f>
        <v>0.08</v>
      </c>
    </row>
    <row r="26" spans="1:9" x14ac:dyDescent="0.2">
      <c r="A26" s="6" t="s">
        <v>7</v>
      </c>
      <c r="B26" s="14">
        <v>0</v>
      </c>
      <c r="C26" s="9"/>
      <c r="F26" s="28" t="s">
        <v>50</v>
      </c>
    </row>
    <row r="27" spans="1:9" ht="13.5" thickBot="1" x14ac:dyDescent="0.25">
      <c r="A27" s="10" t="s">
        <v>6</v>
      </c>
      <c r="B27" s="11"/>
      <c r="C27" s="12">
        <f>C21+C25</f>
        <v>3926</v>
      </c>
      <c r="I27" s="36">
        <f>(C27-'2012'!C27)/'2012'!C27</f>
        <v>8.005502063273727E-2</v>
      </c>
    </row>
    <row r="28" spans="1:9" x14ac:dyDescent="0.2">
      <c r="A28" s="27" t="s">
        <v>20</v>
      </c>
    </row>
    <row r="30" spans="1:9" ht="16.5" thickBot="1" x14ac:dyDescent="0.3">
      <c r="A30" s="17" t="s">
        <v>21</v>
      </c>
    </row>
    <row r="31" spans="1:9" x14ac:dyDescent="0.2">
      <c r="A31" s="4" t="s">
        <v>1</v>
      </c>
      <c r="B31" s="5"/>
      <c r="C31" s="13" t="s">
        <v>8</v>
      </c>
    </row>
    <row r="32" spans="1:9" x14ac:dyDescent="0.2">
      <c r="A32" s="6" t="s">
        <v>2</v>
      </c>
      <c r="B32" s="23">
        <v>6442</v>
      </c>
      <c r="C32" s="7">
        <f>B32</f>
        <v>6442</v>
      </c>
      <c r="H32" s="36">
        <f>(B32-'2012'!B32)/'2012'!B32</f>
        <v>7.9966471081307625E-2</v>
      </c>
    </row>
    <row r="33" spans="1:9" x14ac:dyDescent="0.2">
      <c r="A33" s="6" t="s">
        <v>4</v>
      </c>
      <c r="B33" s="23">
        <v>511</v>
      </c>
      <c r="C33" s="7">
        <f>B33*B40</f>
        <v>0</v>
      </c>
      <c r="H33" s="36">
        <f>(B33-'2012'!B33)/'2012'!B33</f>
        <v>8.0338266384778007E-2</v>
      </c>
    </row>
    <row r="34" spans="1:9" x14ac:dyDescent="0.2">
      <c r="A34" s="6" t="s">
        <v>13</v>
      </c>
      <c r="B34" s="37">
        <v>1.7334E-5</v>
      </c>
      <c r="C34" s="7">
        <f>B34*B42</f>
        <v>1733.4</v>
      </c>
      <c r="H34" s="36">
        <f>(B34-'2012'!B34)/'2012'!B34</f>
        <v>7.9999999999999988E-2</v>
      </c>
    </row>
    <row r="35" spans="1:9" x14ac:dyDescent="0.2">
      <c r="A35" s="6" t="s">
        <v>5</v>
      </c>
      <c r="B35" s="23"/>
      <c r="C35" s="20">
        <f>MIN(SUM(C32:C34),E35)</f>
        <v>8175.4</v>
      </c>
      <c r="E35" s="24">
        <v>1385363</v>
      </c>
      <c r="H35" s="35"/>
      <c r="I35" s="36">
        <f>(C35-'2012'!C35)/'2012'!C35</f>
        <v>7.997357992073971E-2</v>
      </c>
    </row>
    <row r="36" spans="1:9" x14ac:dyDescent="0.2">
      <c r="A36" s="8" t="s">
        <v>3</v>
      </c>
      <c r="B36" s="23"/>
      <c r="C36" s="9"/>
      <c r="H36" s="35"/>
      <c r="I36" s="35"/>
    </row>
    <row r="37" spans="1:9" x14ac:dyDescent="0.2">
      <c r="A37" s="6" t="s">
        <v>2</v>
      </c>
      <c r="B37" s="23">
        <v>729</v>
      </c>
      <c r="C37" s="7">
        <f>B37</f>
        <v>729</v>
      </c>
      <c r="H37" s="36">
        <f>(B37-'2012'!B37)/'2012'!B37</f>
        <v>0.08</v>
      </c>
      <c r="I37" s="35"/>
    </row>
    <row r="38" spans="1:9" x14ac:dyDescent="0.2">
      <c r="A38" s="6" t="s">
        <v>4</v>
      </c>
      <c r="B38" s="23">
        <v>278</v>
      </c>
      <c r="C38" s="7">
        <f>B38*B40</f>
        <v>0</v>
      </c>
      <c r="H38" s="36">
        <f>(B38-'2012'!B38)/'2012'!B38</f>
        <v>8.171206225680934E-2</v>
      </c>
      <c r="I38" s="35"/>
    </row>
    <row r="39" spans="1:9" x14ac:dyDescent="0.2">
      <c r="A39" s="6" t="s">
        <v>5</v>
      </c>
      <c r="B39" s="2"/>
      <c r="C39" s="20">
        <f>MIN(SUM(C37:C38),E39)</f>
        <v>729</v>
      </c>
      <c r="E39" s="24">
        <v>197530</v>
      </c>
      <c r="H39" s="35"/>
      <c r="I39" s="36">
        <f>(C39-'2012'!C39)/'2012'!C39</f>
        <v>0.08</v>
      </c>
    </row>
    <row r="40" spans="1:9" x14ac:dyDescent="0.2">
      <c r="A40" s="6" t="s">
        <v>7</v>
      </c>
      <c r="B40" s="14">
        <v>0</v>
      </c>
      <c r="C40" s="9"/>
      <c r="F40" s="28" t="s">
        <v>50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8904.4</v>
      </c>
      <c r="H41" s="35"/>
      <c r="I41" s="36">
        <f>(C41-'2012'!C41)/'2012'!C41</f>
        <v>7.9975742874469333E-2</v>
      </c>
    </row>
    <row r="42" spans="1:9" ht="13.5" thickBot="1" x14ac:dyDescent="0.25">
      <c r="A42" s="19" t="s">
        <v>15</v>
      </c>
      <c r="B42" s="42">
        <v>100000000</v>
      </c>
      <c r="C42" s="43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s="39" t="s">
        <v>52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6.85546875" bestFit="1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54</v>
      </c>
      <c r="B1" s="26" t="s">
        <v>55</v>
      </c>
      <c r="F1" s="38" t="s">
        <v>56</v>
      </c>
    </row>
    <row r="2" spans="1:9" x14ac:dyDescent="0.2">
      <c r="A2" s="28" t="s">
        <v>60</v>
      </c>
    </row>
    <row r="3" spans="1:9" ht="45" customHeight="1" thickBot="1" x14ac:dyDescent="0.25">
      <c r="A3" s="31" t="s">
        <v>19</v>
      </c>
      <c r="B3" s="32"/>
      <c r="C3" s="32"/>
      <c r="D3" s="32"/>
      <c r="E3" s="33" t="s">
        <v>14</v>
      </c>
      <c r="F3" s="34" t="s">
        <v>25</v>
      </c>
      <c r="G3" s="32"/>
      <c r="H3" s="34" t="s">
        <v>57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3357</v>
      </c>
      <c r="C5" s="7">
        <f>B5</f>
        <v>3357</v>
      </c>
      <c r="H5" s="36">
        <f>(B5-'2013'!B5)/'2013'!B5</f>
        <v>5.0046918986549893E-2</v>
      </c>
    </row>
    <row r="6" spans="1:9" x14ac:dyDescent="0.2">
      <c r="A6" s="6" t="s">
        <v>4</v>
      </c>
      <c r="B6" s="23">
        <v>537</v>
      </c>
      <c r="C6" s="7">
        <f>B6*B12</f>
        <v>0</v>
      </c>
      <c r="H6" s="36">
        <f>(B6-'2013'!B6)/'2013'!B6</f>
        <v>5.0880626223091974E-2</v>
      </c>
    </row>
    <row r="7" spans="1:9" x14ac:dyDescent="0.2">
      <c r="A7" s="6" t="s">
        <v>5</v>
      </c>
      <c r="B7" s="23"/>
      <c r="C7" s="20">
        <f>MIN(SUM(C5:C6),E7)</f>
        <v>3357</v>
      </c>
      <c r="E7" s="24">
        <v>1593167</v>
      </c>
      <c r="F7" s="29">
        <f>INT((E7-C5)/B6)+1</f>
        <v>2961</v>
      </c>
      <c r="I7" s="36">
        <f>(C7-'2013'!C7)/'2013'!C7</f>
        <v>5.0046918986549893E-2</v>
      </c>
    </row>
    <row r="8" spans="1:9" x14ac:dyDescent="0.2">
      <c r="A8" s="8" t="s">
        <v>3</v>
      </c>
      <c r="B8" s="23"/>
      <c r="C8" s="9"/>
    </row>
    <row r="9" spans="1:9" x14ac:dyDescent="0.2">
      <c r="A9" s="6" t="s">
        <v>2</v>
      </c>
      <c r="B9" s="23">
        <v>787</v>
      </c>
      <c r="C9" s="7">
        <f>B9</f>
        <v>787</v>
      </c>
      <c r="H9" s="36">
        <f>(B9-'2013'!B9)/'2013'!B9</f>
        <v>7.956104252400549E-2</v>
      </c>
    </row>
    <row r="10" spans="1:9" x14ac:dyDescent="0.2">
      <c r="A10" s="6" t="s">
        <v>4</v>
      </c>
      <c r="B10" s="23">
        <v>300</v>
      </c>
      <c r="C10" s="7">
        <f>B10*B12</f>
        <v>0</v>
      </c>
      <c r="H10" s="36">
        <f>(B10-'2013'!B10)/'2013'!B10</f>
        <v>7.9136690647482008E-2</v>
      </c>
      <c r="I10" s="35"/>
    </row>
    <row r="11" spans="1:9" x14ac:dyDescent="0.2">
      <c r="A11" s="6" t="s">
        <v>5</v>
      </c>
      <c r="B11" s="2"/>
      <c r="C11" s="20">
        <f>MIN(SUM(C9:C10),E11)</f>
        <v>787</v>
      </c>
      <c r="E11" s="24">
        <v>213332</v>
      </c>
      <c r="H11" s="35"/>
      <c r="I11" s="36">
        <f>(C11-'2013'!C11)/'2013'!C11</f>
        <v>7.956104252400549E-2</v>
      </c>
    </row>
    <row r="12" spans="1:9" x14ac:dyDescent="0.2">
      <c r="A12" s="6" t="s">
        <v>7</v>
      </c>
      <c r="B12" s="14">
        <v>0</v>
      </c>
      <c r="C12" s="9"/>
      <c r="F12" s="28" t="s">
        <v>58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4144</v>
      </c>
      <c r="H13" s="35"/>
      <c r="I13" s="36">
        <f>(C13-'2013'!C13)/'2013'!C13</f>
        <v>5.5527254202750891E-2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11</v>
      </c>
      <c r="H17" s="35"/>
      <c r="I17" s="35"/>
    </row>
    <row r="18" spans="1:9" x14ac:dyDescent="0.2">
      <c r="A18" s="4" t="s">
        <v>1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3357</v>
      </c>
      <c r="C19" s="7">
        <f>B19</f>
        <v>3357</v>
      </c>
      <c r="H19" s="36">
        <f>(B19-'2013'!B19)/'2013'!B19</f>
        <v>5.0046918986549893E-2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(B20-'2013'!B20)/'2013'!B20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3357</v>
      </c>
      <c r="E21" s="24">
        <v>1593167</v>
      </c>
      <c r="H21" s="35"/>
      <c r="I21" s="36">
        <f>(C21-'2013'!C21)/'2013'!C21</f>
        <v>5.0046918986549893E-2</v>
      </c>
    </row>
    <row r="22" spans="1:9" x14ac:dyDescent="0.2">
      <c r="A22" s="8" t="s">
        <v>3</v>
      </c>
      <c r="B22" s="23"/>
      <c r="C22" s="9"/>
      <c r="H22" s="35"/>
      <c r="I22" s="35"/>
    </row>
    <row r="23" spans="1:9" x14ac:dyDescent="0.2">
      <c r="A23" s="6" t="s">
        <v>2</v>
      </c>
      <c r="B23" s="23">
        <v>787</v>
      </c>
      <c r="C23" s="7">
        <f>B23</f>
        <v>787</v>
      </c>
      <c r="H23" s="36">
        <f>(B23-'2013'!B23)/'2013'!B23</f>
        <v>7.956104252400549E-2</v>
      </c>
      <c r="I23" s="35"/>
    </row>
    <row r="24" spans="1:9" x14ac:dyDescent="0.2">
      <c r="A24" s="6" t="s">
        <v>4</v>
      </c>
      <c r="B24" s="23">
        <v>300</v>
      </c>
      <c r="C24" s="7">
        <f>B24*B26</f>
        <v>0</v>
      </c>
      <c r="H24" s="36">
        <f>(B24-'2013'!B24)/'2013'!B24</f>
        <v>7.9136690647482008E-2</v>
      </c>
      <c r="I24" s="35"/>
    </row>
    <row r="25" spans="1:9" x14ac:dyDescent="0.2">
      <c r="A25" s="6" t="s">
        <v>5</v>
      </c>
      <c r="B25" s="2"/>
      <c r="C25" s="20">
        <f>MIN(SUM(C23:C24),E25)</f>
        <v>787</v>
      </c>
      <c r="E25" s="24">
        <v>213332</v>
      </c>
      <c r="H25" s="35"/>
      <c r="I25" s="36">
        <f>(C25-'2013'!C25)/'2013'!C25</f>
        <v>7.956104252400549E-2</v>
      </c>
    </row>
    <row r="26" spans="1:9" x14ac:dyDescent="0.2">
      <c r="A26" s="6" t="s">
        <v>7</v>
      </c>
      <c r="B26" s="14">
        <v>0</v>
      </c>
      <c r="C26" s="9"/>
      <c r="F26" s="28" t="s">
        <v>58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4144</v>
      </c>
      <c r="H27" s="35"/>
      <c r="I27" s="36">
        <f>(C27-'2013'!C27)/'2013'!C27</f>
        <v>5.5527254202750891E-2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21</v>
      </c>
      <c r="H30" s="35"/>
      <c r="I30" s="35"/>
    </row>
    <row r="31" spans="1:9" x14ac:dyDescent="0.2">
      <c r="A31" s="4" t="s">
        <v>1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6764</v>
      </c>
      <c r="C32" s="7">
        <f>B32</f>
        <v>6764</v>
      </c>
      <c r="H32" s="36">
        <f>(B32-'2013'!B32)/'2013'!B32</f>
        <v>4.9984476870537101E-2</v>
      </c>
      <c r="I32" s="35"/>
    </row>
    <row r="33" spans="1:9" x14ac:dyDescent="0.2">
      <c r="A33" s="6" t="s">
        <v>4</v>
      </c>
      <c r="B33" s="23">
        <v>537</v>
      </c>
      <c r="C33" s="7">
        <f>B33*B40</f>
        <v>0</v>
      </c>
      <c r="H33" s="36">
        <f>(B33-'2013'!B33)/'2013'!B33</f>
        <v>5.0880626223091974E-2</v>
      </c>
      <c r="I33" s="35"/>
    </row>
    <row r="34" spans="1:9" x14ac:dyDescent="0.2">
      <c r="A34" s="6" t="s">
        <v>13</v>
      </c>
      <c r="B34" s="37">
        <v>1.7334E-5</v>
      </c>
      <c r="C34" s="7">
        <f>B34*B42</f>
        <v>1733.4</v>
      </c>
      <c r="H34" s="36">
        <f>(B34-'2013'!B34)/'2013'!B34</f>
        <v>0</v>
      </c>
      <c r="I34" s="35"/>
    </row>
    <row r="35" spans="1:9" x14ac:dyDescent="0.2">
      <c r="A35" s="6" t="s">
        <v>5</v>
      </c>
      <c r="B35" s="23"/>
      <c r="C35" s="20">
        <f>MIN(SUM(C32:C34),E35)</f>
        <v>8497.4</v>
      </c>
      <c r="E35" s="24">
        <v>1593167</v>
      </c>
      <c r="H35" s="35"/>
      <c r="I35" s="36">
        <f>(C35-'2013'!C35)/'2013'!C35</f>
        <v>3.9386452039043965E-2</v>
      </c>
    </row>
    <row r="36" spans="1:9" x14ac:dyDescent="0.2">
      <c r="A36" s="8" t="s">
        <v>3</v>
      </c>
      <c r="B36" s="23"/>
      <c r="C36" s="9"/>
      <c r="H36" s="35"/>
      <c r="I36" s="35"/>
    </row>
    <row r="37" spans="1:9" x14ac:dyDescent="0.2">
      <c r="A37" s="6" t="s">
        <v>2</v>
      </c>
      <c r="B37" s="23">
        <v>787</v>
      </c>
      <c r="C37" s="7">
        <f>B37</f>
        <v>787</v>
      </c>
      <c r="H37" s="36">
        <f>(B37-'2013'!B37)/'2013'!B37</f>
        <v>7.956104252400549E-2</v>
      </c>
      <c r="I37" s="35"/>
    </row>
    <row r="38" spans="1:9" x14ac:dyDescent="0.2">
      <c r="A38" s="6" t="s">
        <v>4</v>
      </c>
      <c r="B38" s="23">
        <v>300</v>
      </c>
      <c r="C38" s="7">
        <f>B38*B40</f>
        <v>0</v>
      </c>
      <c r="H38" s="36">
        <f>(B38-'2013'!B38)/'2013'!B38</f>
        <v>7.9136690647482008E-2</v>
      </c>
      <c r="I38" s="35"/>
    </row>
    <row r="39" spans="1:9" x14ac:dyDescent="0.2">
      <c r="A39" s="6" t="s">
        <v>5</v>
      </c>
      <c r="B39" s="2"/>
      <c r="C39" s="20">
        <f>MIN(SUM(C37:C38),E39)</f>
        <v>787</v>
      </c>
      <c r="E39" s="24">
        <v>213332</v>
      </c>
      <c r="H39" s="35"/>
      <c r="I39" s="36">
        <f>(C39-'2013'!C39)/'2013'!C39</f>
        <v>7.956104252400549E-2</v>
      </c>
    </row>
    <row r="40" spans="1:9" x14ac:dyDescent="0.2">
      <c r="A40" s="6" t="s">
        <v>7</v>
      </c>
      <c r="B40" s="14">
        <v>0</v>
      </c>
      <c r="C40" s="9"/>
      <c r="F40" s="28" t="s">
        <v>58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9284.4</v>
      </c>
      <c r="H41" s="35"/>
      <c r="I41" s="36">
        <f>(C41-'2013'!C41)/'2013'!C41</f>
        <v>4.2675531198059391E-2</v>
      </c>
    </row>
    <row r="42" spans="1:9" ht="13.5" thickBot="1" x14ac:dyDescent="0.25">
      <c r="A42" s="19" t="s">
        <v>15</v>
      </c>
      <c r="B42" s="42">
        <v>100000000</v>
      </c>
      <c r="C42" s="43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s="39" t="s">
        <v>59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9"/>
  <sheetViews>
    <sheetView workbookViewId="0"/>
  </sheetViews>
  <sheetFormatPr defaultRowHeight="12.75" x14ac:dyDescent="0.2"/>
  <cols>
    <col min="1" max="1" width="37.7109375" customWidth="1"/>
    <col min="2" max="2" width="15.7109375" bestFit="1" customWidth="1"/>
    <col min="3" max="3" width="18.7109375" bestFit="1" customWidth="1"/>
    <col min="5" max="5" width="14.85546875" bestFit="1" customWidth="1"/>
    <col min="6" max="6" width="15.7109375" customWidth="1"/>
    <col min="8" max="8" width="10.28515625" customWidth="1"/>
  </cols>
  <sheetData>
    <row r="1" spans="1:9" ht="18" x14ac:dyDescent="0.25">
      <c r="A1" s="16" t="s">
        <v>62</v>
      </c>
      <c r="B1" s="26" t="s">
        <v>63</v>
      </c>
      <c r="F1" s="38" t="s">
        <v>61</v>
      </c>
    </row>
    <row r="2" spans="1:9" x14ac:dyDescent="0.2">
      <c r="A2" s="28" t="s">
        <v>66</v>
      </c>
    </row>
    <row r="3" spans="1:9" ht="45" customHeight="1" thickBot="1" x14ac:dyDescent="0.3">
      <c r="A3" s="40" t="s">
        <v>68</v>
      </c>
      <c r="B3" s="32"/>
      <c r="C3" s="32"/>
      <c r="D3" s="32"/>
      <c r="E3" s="33" t="s">
        <v>14</v>
      </c>
      <c r="F3" s="34" t="s">
        <v>25</v>
      </c>
      <c r="G3" s="32"/>
      <c r="H3" s="34" t="s">
        <v>64</v>
      </c>
    </row>
    <row r="4" spans="1:9" x14ac:dyDescent="0.2">
      <c r="A4" s="4" t="s">
        <v>1</v>
      </c>
      <c r="B4" s="5"/>
      <c r="C4" s="13" t="s">
        <v>8</v>
      </c>
    </row>
    <row r="5" spans="1:9" x14ac:dyDescent="0.2">
      <c r="A5" s="6" t="s">
        <v>2</v>
      </c>
      <c r="B5" s="23">
        <v>3391</v>
      </c>
      <c r="C5" s="7">
        <f>B5</f>
        <v>3391</v>
      </c>
      <c r="H5" s="36">
        <f>(B5-'2014'!B5)/'2014'!B5</f>
        <v>1.0128090557044981E-2</v>
      </c>
    </row>
    <row r="6" spans="1:9" x14ac:dyDescent="0.2">
      <c r="A6" s="6" t="s">
        <v>4</v>
      </c>
      <c r="B6" s="23">
        <v>542</v>
      </c>
      <c r="C6" s="7">
        <f>B6*B12</f>
        <v>0</v>
      </c>
      <c r="H6" s="36">
        <f>(B6-'2014'!B6)/'2014'!B6</f>
        <v>9.3109869646182501E-3</v>
      </c>
    </row>
    <row r="7" spans="1:9" x14ac:dyDescent="0.2">
      <c r="A7" s="6" t="s">
        <v>5</v>
      </c>
      <c r="B7" s="23"/>
      <c r="C7" s="20">
        <f>MIN(SUM(C5:C6),E7)</f>
        <v>3391</v>
      </c>
      <c r="E7" s="24">
        <v>1609099</v>
      </c>
      <c r="F7" s="29">
        <f>INT((E7-C5)/B6)+1</f>
        <v>2963</v>
      </c>
      <c r="I7" s="36">
        <f>(C7-'2014'!C7)/'2014'!C7</f>
        <v>1.0128090557044981E-2</v>
      </c>
    </row>
    <row r="8" spans="1:9" x14ac:dyDescent="0.2">
      <c r="A8" s="8" t="s">
        <v>67</v>
      </c>
      <c r="B8" s="23"/>
      <c r="C8" s="9"/>
    </row>
    <row r="9" spans="1:9" x14ac:dyDescent="0.2">
      <c r="A9" s="6" t="s">
        <v>2</v>
      </c>
      <c r="B9" s="23">
        <v>835</v>
      </c>
      <c r="C9" s="7">
        <f>B9</f>
        <v>835</v>
      </c>
      <c r="H9" s="36">
        <f>(B9-'2014'!B9)/'2014'!B9</f>
        <v>6.0991105463786534E-2</v>
      </c>
    </row>
    <row r="10" spans="1:9" x14ac:dyDescent="0.2">
      <c r="A10" s="6" t="s">
        <v>4</v>
      </c>
      <c r="B10" s="23">
        <v>318</v>
      </c>
      <c r="C10" s="7">
        <f>B10*B12</f>
        <v>0</v>
      </c>
      <c r="H10" s="36">
        <f>(B10-'2014'!B10)/'2014'!B10</f>
        <v>0.06</v>
      </c>
      <c r="I10" s="35"/>
    </row>
    <row r="11" spans="1:9" x14ac:dyDescent="0.2">
      <c r="A11" s="6" t="s">
        <v>5</v>
      </c>
      <c r="B11" s="2"/>
      <c r="C11" s="20">
        <f>MIN(SUM(C9:C10),E11)</f>
        <v>835</v>
      </c>
      <c r="E11" s="24">
        <v>226132</v>
      </c>
      <c r="H11" s="35"/>
      <c r="I11" s="36">
        <f>(C11-'2014'!C11)/'2014'!C11</f>
        <v>6.0991105463786534E-2</v>
      </c>
    </row>
    <row r="12" spans="1:9" x14ac:dyDescent="0.2">
      <c r="A12" s="6" t="s">
        <v>7</v>
      </c>
      <c r="B12" s="14">
        <v>0</v>
      </c>
      <c r="C12" s="9"/>
      <c r="F12" s="28" t="s">
        <v>65</v>
      </c>
      <c r="H12" s="35"/>
      <c r="I12" s="35"/>
    </row>
    <row r="13" spans="1:9" ht="13.5" thickBot="1" x14ac:dyDescent="0.25">
      <c r="A13" s="10" t="s">
        <v>6</v>
      </c>
      <c r="B13" s="11"/>
      <c r="C13" s="12">
        <f>C7+C11</f>
        <v>4226</v>
      </c>
      <c r="H13" s="35"/>
      <c r="I13" s="36">
        <f>(C13-'2014'!C13)/'2014'!C13</f>
        <v>1.9787644787644786E-2</v>
      </c>
    </row>
    <row r="14" spans="1:9" x14ac:dyDescent="0.2">
      <c r="A14" s="27" t="s">
        <v>20</v>
      </c>
      <c r="H14" s="35"/>
      <c r="I14" s="35"/>
    </row>
    <row r="15" spans="1:9" x14ac:dyDescent="0.2">
      <c r="A15" s="30" t="s">
        <v>24</v>
      </c>
      <c r="H15" s="35"/>
      <c r="I15" s="35"/>
    </row>
    <row r="16" spans="1:9" x14ac:dyDescent="0.2">
      <c r="H16" s="35"/>
      <c r="I16" s="35"/>
    </row>
    <row r="17" spans="1:9" ht="16.5" thickBot="1" x14ac:dyDescent="0.3">
      <c r="A17" s="17" t="s">
        <v>11</v>
      </c>
      <c r="H17" s="35"/>
      <c r="I17" s="35"/>
    </row>
    <row r="18" spans="1:9" x14ac:dyDescent="0.2">
      <c r="A18" s="4" t="s">
        <v>1</v>
      </c>
      <c r="B18" s="5"/>
      <c r="C18" s="13" t="s">
        <v>8</v>
      </c>
      <c r="H18" s="35"/>
      <c r="I18" s="35"/>
    </row>
    <row r="19" spans="1:9" x14ac:dyDescent="0.2">
      <c r="A19" s="6" t="s">
        <v>2</v>
      </c>
      <c r="B19" s="23">
        <v>3391</v>
      </c>
      <c r="C19" s="7">
        <f>B19</f>
        <v>3391</v>
      </c>
      <c r="H19" s="36">
        <f>(B19-'2014'!B19)/'2014'!B19</f>
        <v>1.0128090557044981E-2</v>
      </c>
      <c r="I19" s="35"/>
    </row>
    <row r="20" spans="1:9" x14ac:dyDescent="0.2">
      <c r="A20" s="6" t="s">
        <v>4</v>
      </c>
      <c r="B20" s="23">
        <v>250</v>
      </c>
      <c r="C20" s="7">
        <f>B20*B26</f>
        <v>0</v>
      </c>
      <c r="H20" s="36">
        <f>(B20-'2014'!B20)/'2014'!B20</f>
        <v>0</v>
      </c>
      <c r="I20" s="35"/>
    </row>
    <row r="21" spans="1:9" x14ac:dyDescent="0.2">
      <c r="A21" s="6" t="s">
        <v>5</v>
      </c>
      <c r="B21" s="23"/>
      <c r="C21" s="20">
        <f>MIN(SUM(C19:C20),E21)</f>
        <v>3391</v>
      </c>
      <c r="E21" s="24">
        <v>1609099</v>
      </c>
      <c r="H21" s="35"/>
      <c r="I21" s="36">
        <f>(C21-'2014'!C21)/'2014'!C21</f>
        <v>1.0128090557044981E-2</v>
      </c>
    </row>
    <row r="22" spans="1:9" x14ac:dyDescent="0.2">
      <c r="A22" s="8" t="s">
        <v>67</v>
      </c>
      <c r="B22" s="23"/>
      <c r="C22" s="9"/>
      <c r="H22" s="35"/>
      <c r="I22" s="35"/>
    </row>
    <row r="23" spans="1:9" x14ac:dyDescent="0.2">
      <c r="A23" s="6" t="s">
        <v>2</v>
      </c>
      <c r="B23" s="23">
        <v>835</v>
      </c>
      <c r="C23" s="7">
        <f>B23</f>
        <v>835</v>
      </c>
      <c r="H23" s="36">
        <f>(B23-'2014'!B23)/'2014'!B23</f>
        <v>6.0991105463786534E-2</v>
      </c>
      <c r="I23" s="35"/>
    </row>
    <row r="24" spans="1:9" x14ac:dyDescent="0.2">
      <c r="A24" s="6" t="s">
        <v>4</v>
      </c>
      <c r="B24" s="23">
        <v>318</v>
      </c>
      <c r="C24" s="7">
        <f>B24*B26</f>
        <v>0</v>
      </c>
      <c r="H24" s="36">
        <f>(B24-'2014'!B24)/'2014'!B24</f>
        <v>0.06</v>
      </c>
      <c r="I24" s="35"/>
    </row>
    <row r="25" spans="1:9" x14ac:dyDescent="0.2">
      <c r="A25" s="6" t="s">
        <v>5</v>
      </c>
      <c r="B25" s="2"/>
      <c r="C25" s="20">
        <f>MIN(SUM(C23:C24),E25)</f>
        <v>835</v>
      </c>
      <c r="E25" s="24">
        <v>226132</v>
      </c>
      <c r="H25" s="35"/>
      <c r="I25" s="36">
        <f>(C25-'2014'!C25)/'2014'!C25</f>
        <v>6.0991105463786534E-2</v>
      </c>
    </row>
    <row r="26" spans="1:9" x14ac:dyDescent="0.2">
      <c r="A26" s="6" t="s">
        <v>7</v>
      </c>
      <c r="B26" s="14">
        <v>0</v>
      </c>
      <c r="C26" s="9"/>
      <c r="F26" s="28" t="s">
        <v>65</v>
      </c>
      <c r="H26" s="35"/>
      <c r="I26" s="35"/>
    </row>
    <row r="27" spans="1:9" ht="13.5" thickBot="1" x14ac:dyDescent="0.25">
      <c r="A27" s="10" t="s">
        <v>6</v>
      </c>
      <c r="B27" s="11"/>
      <c r="C27" s="12">
        <f>C21+C25</f>
        <v>4226</v>
      </c>
      <c r="H27" s="35"/>
      <c r="I27" s="36">
        <f>(C27-'2014'!C27)/'2014'!C27</f>
        <v>1.9787644787644786E-2</v>
      </c>
    </row>
    <row r="28" spans="1:9" x14ac:dyDescent="0.2">
      <c r="A28" s="27" t="s">
        <v>20</v>
      </c>
      <c r="H28" s="35"/>
      <c r="I28" s="35"/>
    </row>
    <row r="29" spans="1:9" x14ac:dyDescent="0.2">
      <c r="H29" s="35"/>
      <c r="I29" s="35"/>
    </row>
    <row r="30" spans="1:9" ht="16.5" thickBot="1" x14ac:dyDescent="0.3">
      <c r="A30" s="17" t="s">
        <v>21</v>
      </c>
      <c r="H30" s="35"/>
      <c r="I30" s="35"/>
    </row>
    <row r="31" spans="1:9" x14ac:dyDescent="0.2">
      <c r="A31" s="4" t="s">
        <v>1</v>
      </c>
      <c r="B31" s="5"/>
      <c r="C31" s="13" t="s">
        <v>8</v>
      </c>
      <c r="H31" s="35"/>
      <c r="I31" s="35"/>
    </row>
    <row r="32" spans="1:9" x14ac:dyDescent="0.2">
      <c r="A32" s="6" t="s">
        <v>2</v>
      </c>
      <c r="B32" s="23">
        <v>6832</v>
      </c>
      <c r="C32" s="7">
        <f>B32</f>
        <v>6832</v>
      </c>
      <c r="H32" s="36">
        <f>(B32-'2014'!B32)/'2014'!B32</f>
        <v>1.0053222945002957E-2</v>
      </c>
      <c r="I32" s="35"/>
    </row>
    <row r="33" spans="1:9" x14ac:dyDescent="0.2">
      <c r="A33" s="6" t="s">
        <v>4</v>
      </c>
      <c r="B33" s="23">
        <v>542</v>
      </c>
      <c r="C33" s="7">
        <f>B33*B40</f>
        <v>0</v>
      </c>
      <c r="H33" s="36">
        <f>(B33-'2014'!B33)/'2014'!B33</f>
        <v>9.3109869646182501E-3</v>
      </c>
      <c r="I33" s="35"/>
    </row>
    <row r="34" spans="1:9" x14ac:dyDescent="0.2">
      <c r="A34" s="6" t="s">
        <v>13</v>
      </c>
      <c r="B34" s="37">
        <v>1.7507300000000001E-5</v>
      </c>
      <c r="C34" s="7">
        <f>B34*B42</f>
        <v>1750.73</v>
      </c>
      <c r="H34" s="36">
        <f>(B34-'2014'!B34)/'2014'!B34</f>
        <v>9.9976923964463209E-3</v>
      </c>
      <c r="I34" s="35"/>
    </row>
    <row r="35" spans="1:9" x14ac:dyDescent="0.2">
      <c r="A35" s="6" t="s">
        <v>5</v>
      </c>
      <c r="B35" s="23"/>
      <c r="C35" s="20">
        <f>MIN(SUM(C32:C34),E35)</f>
        <v>8582.73</v>
      </c>
      <c r="E35" s="24">
        <v>1609099</v>
      </c>
      <c r="H35" s="35"/>
      <c r="I35" s="36">
        <f>(C35-'2014'!C35)/'2014'!C35</f>
        <v>1.0041895167933712E-2</v>
      </c>
    </row>
    <row r="36" spans="1:9" x14ac:dyDescent="0.2">
      <c r="A36" s="8" t="s">
        <v>67</v>
      </c>
      <c r="B36" s="23"/>
      <c r="C36" s="9"/>
      <c r="H36" s="35"/>
      <c r="I36" s="35"/>
    </row>
    <row r="37" spans="1:9" x14ac:dyDescent="0.2">
      <c r="A37" s="6" t="s">
        <v>2</v>
      </c>
      <c r="B37" s="23">
        <v>835</v>
      </c>
      <c r="C37" s="7">
        <f>B37</f>
        <v>835</v>
      </c>
      <c r="H37" s="36">
        <f>(B37-'2014'!B37)/'2014'!B37</f>
        <v>6.0991105463786534E-2</v>
      </c>
      <c r="I37" s="35"/>
    </row>
    <row r="38" spans="1:9" x14ac:dyDescent="0.2">
      <c r="A38" s="6" t="s">
        <v>4</v>
      </c>
      <c r="B38" s="23">
        <v>318</v>
      </c>
      <c r="C38" s="7">
        <f>B38*B40</f>
        <v>0</v>
      </c>
      <c r="H38" s="36">
        <f>(B38-'2014'!B38)/'2014'!B38</f>
        <v>0.06</v>
      </c>
      <c r="I38" s="35"/>
    </row>
    <row r="39" spans="1:9" x14ac:dyDescent="0.2">
      <c r="A39" s="6" t="s">
        <v>5</v>
      </c>
      <c r="B39" s="2"/>
      <c r="C39" s="20">
        <f>MIN(SUM(C37:C38),E39)</f>
        <v>835</v>
      </c>
      <c r="E39" s="24">
        <v>226132</v>
      </c>
      <c r="H39" s="35"/>
      <c r="I39" s="36">
        <f>(C39-'2014'!C39)/'2014'!C39</f>
        <v>6.0991105463786534E-2</v>
      </c>
    </row>
    <row r="40" spans="1:9" x14ac:dyDescent="0.2">
      <c r="A40" s="6" t="s">
        <v>7</v>
      </c>
      <c r="B40" s="14">
        <v>0</v>
      </c>
      <c r="C40" s="9"/>
      <c r="F40" s="28" t="s">
        <v>65</v>
      </c>
      <c r="H40" s="35"/>
      <c r="I40" s="35"/>
    </row>
    <row r="41" spans="1:9" ht="13.5" thickBot="1" x14ac:dyDescent="0.25">
      <c r="A41" s="10" t="s">
        <v>6</v>
      </c>
      <c r="B41" s="11"/>
      <c r="C41" s="12">
        <f>C35+C39</f>
        <v>9417.73</v>
      </c>
      <c r="H41" s="35"/>
      <c r="I41" s="36">
        <f>(C41-'2014'!C41)/'2014'!C41</f>
        <v>1.4360647968635553E-2</v>
      </c>
    </row>
    <row r="42" spans="1:9" ht="13.5" thickBot="1" x14ac:dyDescent="0.25">
      <c r="A42" s="19" t="s">
        <v>15</v>
      </c>
      <c r="B42" s="42">
        <v>100000000</v>
      </c>
      <c r="C42" s="43"/>
      <c r="E42" s="28" t="s">
        <v>22</v>
      </c>
    </row>
    <row r="43" spans="1:9" x14ac:dyDescent="0.2">
      <c r="A43" s="27" t="s">
        <v>20</v>
      </c>
    </row>
    <row r="46" spans="1:9" x14ac:dyDescent="0.2">
      <c r="A46" s="1" t="s">
        <v>36</v>
      </c>
    </row>
    <row r="47" spans="1:9" x14ac:dyDescent="0.2">
      <c r="A47" s="1" t="s">
        <v>37</v>
      </c>
    </row>
    <row r="48" spans="1:9" x14ac:dyDescent="0.2">
      <c r="A48" s="39" t="s">
        <v>69</v>
      </c>
    </row>
    <row r="49" spans="1:1" x14ac:dyDescent="0.2">
      <c r="A49" t="s">
        <v>39</v>
      </c>
    </row>
  </sheetData>
  <mergeCells count="1">
    <mergeCell ref="B42:C42"/>
  </mergeCells>
  <pageMargins left="0.75" right="0.75" top="1" bottom="1" header="0.5" footer="0.5"/>
  <pageSetup paperSize="9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plawrence</dc:creator>
  <cp:lastModifiedBy>Janine Geldenhuys</cp:lastModifiedBy>
  <dcterms:created xsi:type="dcterms:W3CDTF">2007-10-25T12:07:21Z</dcterms:created>
  <dcterms:modified xsi:type="dcterms:W3CDTF">2019-07-22T11:54:53Z</dcterms:modified>
</cp:coreProperties>
</file>